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127"/>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57\"/>
    </mc:Choice>
  </mc:AlternateContent>
  <xr:revisionPtr revIDLastSave="0" documentId="13_ncr:1_{23D9048D-8A67-40CE-87AF-B5CF7F4B443B}" xr6:coauthVersionLast="45" xr6:coauthVersionMax="45" xr10:uidLastSave="{00000000-0000-0000-0000-000000000000}"/>
  <bookViews>
    <workbookView xWindow="8805" yWindow="2160" windowWidth="17385" windowHeight="13725" tabRatio="842" xr2:uid="{00000000-000D-0000-FFFF-FFFF00000000}"/>
  </bookViews>
  <sheets>
    <sheet name="Formato" sheetId="316" r:id="rId1"/>
    <sheet name="Predial" sheetId="880" r:id="rId2"/>
    <sheet name="Financiero " sheetId="640" r:id="rId3"/>
    <sheet name="Registro fotográfico social" sheetId="881" r:id="rId4"/>
    <sheet name="Registro fotográfico redes" sheetId="703" r:id="rId5"/>
    <sheet name="Registro fotográfico técnico" sheetId="872" r:id="rId6"/>
    <sheet name="Registro fotográfico túnel" sheetId="875" r:id="rId7"/>
    <sheet name="Registro fotográfico puentes" sheetId="874" r:id="rId8"/>
    <sheet name="Registro fotográfico OyM" sheetId="873" r:id="rId9"/>
    <sheet name="Reg fotográfico ambiental UF1y3" sheetId="876" r:id="rId10"/>
    <sheet name="Reg fotog ambien OyM-Mjto UF1y3" sheetId="879" r:id="rId11"/>
    <sheet name="Reg fotográfico ambiental UF2,1" sheetId="877" r:id="rId12"/>
    <sheet name="Reg fotog ambien OyM-Mjto UF2,1" sheetId="878" r:id="rId13"/>
  </sheets>
  <externalReferences>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s>
  <definedNames>
    <definedName name="\0" localSheetId="10">#REF!</definedName>
    <definedName name="\0" localSheetId="12">#REF!</definedName>
    <definedName name="\0" localSheetId="9">#REF!</definedName>
    <definedName name="\0" localSheetId="11">#REF!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2">#REF!</definedName>
    <definedName name="\d" localSheetId="11">#REF!</definedName>
    <definedName name="\d" localSheetId="8">#REF!</definedName>
    <definedName name="\d" localSheetId="4">#REF!</definedName>
    <definedName name="\d" localSheetId="5">#REF!</definedName>
    <definedName name="\d" localSheetId="6">#REF!</definedName>
    <definedName name="\d">#REF!</definedName>
    <definedName name="\g" localSheetId="12">#REF!</definedName>
    <definedName name="\g" localSheetId="11">#REF!</definedName>
    <definedName name="\g" localSheetId="8">#REF!</definedName>
    <definedName name="\g" localSheetId="4">#REF!</definedName>
    <definedName name="\g" localSheetId="5">#REF!</definedName>
    <definedName name="\g" localSheetId="6">#REF!</definedName>
    <definedName name="\g">#REF!</definedName>
    <definedName name="\m" localSheetId="12">#REF!</definedName>
    <definedName name="\m" localSheetId="11">#REF!</definedName>
    <definedName name="\m" localSheetId="4">#REF!</definedName>
    <definedName name="\m" localSheetId="5">#REF!</definedName>
    <definedName name="\m">#REF!</definedName>
    <definedName name="\n" localSheetId="12">#REF!</definedName>
    <definedName name="\n" localSheetId="11">#REF!</definedName>
    <definedName name="\n" localSheetId="4">#REF!</definedName>
    <definedName name="\n" localSheetId="5">#REF!</definedName>
    <definedName name="\n">#REF!</definedName>
    <definedName name="\p" localSheetId="12">#REF!</definedName>
    <definedName name="\p" localSheetId="11">#REF!</definedName>
    <definedName name="\p" localSheetId="4">#REF!</definedName>
    <definedName name="\p" localSheetId="5">#REF!</definedName>
    <definedName name="\p">#REF!</definedName>
    <definedName name="\w" localSheetId="12">#REF!</definedName>
    <definedName name="\w" localSheetId="11">#REF!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10">[1]DATOS!$I:$I</definedName>
    <definedName name="____________________________gol2" localSheetId="12">[1]DATOS!$I:$I</definedName>
    <definedName name="____________________________gol2" localSheetId="9">[1]DATOS!$I:$I</definedName>
    <definedName name="____________________________gol2" localSheetId="11">[1]DATOS!$I:$I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10">[1]DATOS!$M:$M</definedName>
    <definedName name="____________________________gol3" localSheetId="12">[1]DATOS!$M:$M</definedName>
    <definedName name="____________________________gol3" localSheetId="9">[1]DATOS!$M:$M</definedName>
    <definedName name="____________________________gol3" localSheetId="11">[1]DATOS!$M:$M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10">[1]DATOS!$G:$G</definedName>
    <definedName name="____________________________pes1" localSheetId="12">[1]DATOS!$G:$G</definedName>
    <definedName name="____________________________pes1" localSheetId="9">[1]DATOS!$G:$G</definedName>
    <definedName name="____________________________pes1" localSheetId="11">[1]DATOS!$G:$G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10">[1]DATOS!$V:$V</definedName>
    <definedName name="____________________________pes10" localSheetId="12">[1]DATOS!$V:$V</definedName>
    <definedName name="____________________________pes10" localSheetId="9">[1]DATOS!$V:$V</definedName>
    <definedName name="____________________________pes10" localSheetId="11">[1]DATOS!$V:$V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10">[1]DATOS!$H:$H</definedName>
    <definedName name="____________________________pes2" localSheetId="12">[1]DATOS!$H:$H</definedName>
    <definedName name="____________________________pes2" localSheetId="9">[1]DATOS!$H:$H</definedName>
    <definedName name="____________________________pes2" localSheetId="11">[1]DATOS!$H:$H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10">[1]DATOS!$K:$K</definedName>
    <definedName name="____________________________pes3" localSheetId="12">[1]DATOS!$K:$K</definedName>
    <definedName name="____________________________pes3" localSheetId="9">[1]DATOS!$K:$K</definedName>
    <definedName name="____________________________pes3" localSheetId="11">[1]DATOS!$K:$K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10">[1]DATOS!$L:$L</definedName>
    <definedName name="____________________________pes4" localSheetId="12">[1]DATOS!$L:$L</definedName>
    <definedName name="____________________________pes4" localSheetId="9">[1]DATOS!$L:$L</definedName>
    <definedName name="____________________________pes4" localSheetId="11">[1]DATOS!$L:$L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10">[1]DATOS!$O:$O</definedName>
    <definedName name="____________________________pes5" localSheetId="12">[1]DATOS!$O:$O</definedName>
    <definedName name="____________________________pes5" localSheetId="9">[1]DATOS!$O:$O</definedName>
    <definedName name="____________________________pes5" localSheetId="11">[1]DATOS!$O:$O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10">[1]DATOS!$P:$P</definedName>
    <definedName name="____________________________pes6" localSheetId="12">[1]DATOS!$P:$P</definedName>
    <definedName name="____________________________pes6" localSheetId="9">[1]DATOS!$P:$P</definedName>
    <definedName name="____________________________pes6" localSheetId="11">[1]DATOS!$P:$P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10">[1]DATOS!$R:$R</definedName>
    <definedName name="____________________________pes7" localSheetId="12">[1]DATOS!$R:$R</definedName>
    <definedName name="____________________________pes7" localSheetId="9">[1]DATOS!$R:$R</definedName>
    <definedName name="____________________________pes7" localSheetId="11">[1]DATOS!$R:$R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10">[1]DATOS!$S:$S</definedName>
    <definedName name="____________________________pes8" localSheetId="12">[1]DATOS!$S:$S</definedName>
    <definedName name="____________________________pes8" localSheetId="9">[1]DATOS!$S:$S</definedName>
    <definedName name="____________________________pes8" localSheetId="11">[1]DATOS!$S:$S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10">[1]DATOS!$U:$U</definedName>
    <definedName name="____________________________pes9" localSheetId="12">[1]DATOS!$U:$U</definedName>
    <definedName name="____________________________pes9" localSheetId="9">[1]DATOS!$U:$U</definedName>
    <definedName name="____________________________pes9" localSheetId="11">[1]DATOS!$U:$U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10">[1]DATOS!$I:$I</definedName>
    <definedName name="___________________________gol2" localSheetId="12">[1]DATOS!$I:$I</definedName>
    <definedName name="___________________________gol2" localSheetId="9">[1]DATOS!$I:$I</definedName>
    <definedName name="___________________________gol2" localSheetId="11">[1]DATOS!$I:$I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10">[1]DATOS!$M:$M</definedName>
    <definedName name="___________________________gol3" localSheetId="12">[1]DATOS!$M:$M</definedName>
    <definedName name="___________________________gol3" localSheetId="9">[1]DATOS!$M:$M</definedName>
    <definedName name="___________________________gol3" localSheetId="11">[1]DATOS!$M:$M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10">[1]DATOS!$G:$G</definedName>
    <definedName name="___________________________pes1" localSheetId="12">[1]DATOS!$G:$G</definedName>
    <definedName name="___________________________pes1" localSheetId="9">[1]DATOS!$G:$G</definedName>
    <definedName name="___________________________pes1" localSheetId="11">[1]DATOS!$G:$G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10">[1]DATOS!$V:$V</definedName>
    <definedName name="___________________________pes10" localSheetId="12">[1]DATOS!$V:$V</definedName>
    <definedName name="___________________________pes10" localSheetId="9">[1]DATOS!$V:$V</definedName>
    <definedName name="___________________________pes10" localSheetId="11">[1]DATOS!$V:$V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10">[1]DATOS!$H:$H</definedName>
    <definedName name="___________________________pes2" localSheetId="12">[1]DATOS!$H:$H</definedName>
    <definedName name="___________________________pes2" localSheetId="9">[1]DATOS!$H:$H</definedName>
    <definedName name="___________________________pes2" localSheetId="11">[1]DATOS!$H:$H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10">[1]DATOS!$K:$K</definedName>
    <definedName name="___________________________pes3" localSheetId="12">[1]DATOS!$K:$K</definedName>
    <definedName name="___________________________pes3" localSheetId="9">[1]DATOS!$K:$K</definedName>
    <definedName name="___________________________pes3" localSheetId="11">[1]DATOS!$K:$K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10">[1]DATOS!$L:$L</definedName>
    <definedName name="___________________________pes4" localSheetId="12">[1]DATOS!$L:$L</definedName>
    <definedName name="___________________________pes4" localSheetId="9">[1]DATOS!$L:$L</definedName>
    <definedName name="___________________________pes4" localSheetId="11">[1]DATOS!$L:$L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10">[1]DATOS!$O:$O</definedName>
    <definedName name="___________________________pes5" localSheetId="12">[1]DATOS!$O:$O</definedName>
    <definedName name="___________________________pes5" localSheetId="9">[1]DATOS!$O:$O</definedName>
    <definedName name="___________________________pes5" localSheetId="11">[1]DATOS!$O:$O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10">[1]DATOS!$P:$P</definedName>
    <definedName name="___________________________pes6" localSheetId="12">[1]DATOS!$P:$P</definedName>
    <definedName name="___________________________pes6" localSheetId="9">[1]DATOS!$P:$P</definedName>
    <definedName name="___________________________pes6" localSheetId="11">[1]DATOS!$P:$P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10">[1]DATOS!$R:$R</definedName>
    <definedName name="___________________________pes7" localSheetId="12">[1]DATOS!$R:$R</definedName>
    <definedName name="___________________________pes7" localSheetId="9">[1]DATOS!$R:$R</definedName>
    <definedName name="___________________________pes7" localSheetId="11">[1]DATOS!$R:$R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10">[1]DATOS!$S:$S</definedName>
    <definedName name="___________________________pes8" localSheetId="12">[1]DATOS!$S:$S</definedName>
    <definedName name="___________________________pes8" localSheetId="9">[1]DATOS!$S:$S</definedName>
    <definedName name="___________________________pes8" localSheetId="11">[1]DATOS!$S:$S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10">[1]DATOS!$U:$U</definedName>
    <definedName name="___________________________pes9" localSheetId="12">[1]DATOS!$U:$U</definedName>
    <definedName name="___________________________pes9" localSheetId="9">[1]DATOS!$U:$U</definedName>
    <definedName name="___________________________pes9" localSheetId="11">[1]DATOS!$U:$U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10">[1]DATOS!$I:$I</definedName>
    <definedName name="__________________________gol2" localSheetId="12">[1]DATOS!$I:$I</definedName>
    <definedName name="__________________________gol2" localSheetId="9">[1]DATOS!$I:$I</definedName>
    <definedName name="__________________________gol2" localSheetId="11">[1]DATOS!$I:$I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10">[1]DATOS!$M:$M</definedName>
    <definedName name="__________________________gol3" localSheetId="12">[1]DATOS!$M:$M</definedName>
    <definedName name="__________________________gol3" localSheetId="9">[1]DATOS!$M:$M</definedName>
    <definedName name="__________________________gol3" localSheetId="11">[1]DATOS!$M:$M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10">[1]DATOS!$G:$G</definedName>
    <definedName name="__________________________pes1" localSheetId="12">[1]DATOS!$G:$G</definedName>
    <definedName name="__________________________pes1" localSheetId="9">[1]DATOS!$G:$G</definedName>
    <definedName name="__________________________pes1" localSheetId="11">[1]DATOS!$G:$G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10">[1]DATOS!$V:$V</definedName>
    <definedName name="__________________________pes10" localSheetId="12">[1]DATOS!$V:$V</definedName>
    <definedName name="__________________________pes10" localSheetId="9">[1]DATOS!$V:$V</definedName>
    <definedName name="__________________________pes10" localSheetId="11">[1]DATOS!$V:$V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10">[1]DATOS!$H:$H</definedName>
    <definedName name="__________________________pes2" localSheetId="12">[1]DATOS!$H:$H</definedName>
    <definedName name="__________________________pes2" localSheetId="9">[1]DATOS!$H:$H</definedName>
    <definedName name="__________________________pes2" localSheetId="11">[1]DATOS!$H:$H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10">[1]DATOS!$K:$K</definedName>
    <definedName name="__________________________pes3" localSheetId="12">[1]DATOS!$K:$K</definedName>
    <definedName name="__________________________pes3" localSheetId="9">[1]DATOS!$K:$K</definedName>
    <definedName name="__________________________pes3" localSheetId="11">[1]DATOS!$K:$K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10">[1]DATOS!$L:$L</definedName>
    <definedName name="__________________________pes4" localSheetId="12">[1]DATOS!$L:$L</definedName>
    <definedName name="__________________________pes4" localSheetId="9">[1]DATOS!$L:$L</definedName>
    <definedName name="__________________________pes4" localSheetId="11">[1]DATOS!$L:$L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10">[1]DATOS!$O:$O</definedName>
    <definedName name="__________________________pes5" localSheetId="12">[1]DATOS!$O:$O</definedName>
    <definedName name="__________________________pes5" localSheetId="9">[1]DATOS!$O:$O</definedName>
    <definedName name="__________________________pes5" localSheetId="11">[1]DATOS!$O:$O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10">[1]DATOS!$P:$P</definedName>
    <definedName name="__________________________pes6" localSheetId="12">[1]DATOS!$P:$P</definedName>
    <definedName name="__________________________pes6" localSheetId="9">[1]DATOS!$P:$P</definedName>
    <definedName name="__________________________pes6" localSheetId="11">[1]DATOS!$P:$P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10">[1]DATOS!$R:$R</definedName>
    <definedName name="__________________________pes7" localSheetId="12">[1]DATOS!$R:$R</definedName>
    <definedName name="__________________________pes7" localSheetId="9">[1]DATOS!$R:$R</definedName>
    <definedName name="__________________________pes7" localSheetId="11">[1]DATOS!$R:$R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10">[1]DATOS!$S:$S</definedName>
    <definedName name="__________________________pes8" localSheetId="12">[1]DATOS!$S:$S</definedName>
    <definedName name="__________________________pes8" localSheetId="9">[1]DATOS!$S:$S</definedName>
    <definedName name="__________________________pes8" localSheetId="11">[1]DATOS!$S:$S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10">[1]DATOS!$U:$U</definedName>
    <definedName name="__________________________pes9" localSheetId="12">[1]DATOS!$U:$U</definedName>
    <definedName name="__________________________pes9" localSheetId="9">[1]DATOS!$U:$U</definedName>
    <definedName name="__________________________pes9" localSheetId="11">[1]DATOS!$U:$U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10">[1]DATOS!$I:$I</definedName>
    <definedName name="_________________________gol2" localSheetId="12">[1]DATOS!$I:$I</definedName>
    <definedName name="_________________________gol2" localSheetId="9">[1]DATOS!$I:$I</definedName>
    <definedName name="_________________________gol2" localSheetId="11">[1]DATOS!$I:$I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10">[1]DATOS!$M:$M</definedName>
    <definedName name="_________________________gol3" localSheetId="12">[1]DATOS!$M:$M</definedName>
    <definedName name="_________________________gol3" localSheetId="9">[1]DATOS!$M:$M</definedName>
    <definedName name="_________________________gol3" localSheetId="11">[1]DATOS!$M:$M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10">[1]DATOS!$G:$G</definedName>
    <definedName name="_________________________pes1" localSheetId="12">[1]DATOS!$G:$G</definedName>
    <definedName name="_________________________pes1" localSheetId="9">[1]DATOS!$G:$G</definedName>
    <definedName name="_________________________pes1" localSheetId="11">[1]DATOS!$G:$G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10">[1]DATOS!$V:$V</definedName>
    <definedName name="_________________________pes10" localSheetId="12">[1]DATOS!$V:$V</definedName>
    <definedName name="_________________________pes10" localSheetId="9">[1]DATOS!$V:$V</definedName>
    <definedName name="_________________________pes10" localSheetId="11">[1]DATOS!$V:$V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10">[1]DATOS!$H:$H</definedName>
    <definedName name="_________________________pes2" localSheetId="12">[1]DATOS!$H:$H</definedName>
    <definedName name="_________________________pes2" localSheetId="9">[1]DATOS!$H:$H</definedName>
    <definedName name="_________________________pes2" localSheetId="11">[1]DATOS!$H:$H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10">[1]DATOS!$K:$K</definedName>
    <definedName name="_________________________pes3" localSheetId="12">[1]DATOS!$K:$K</definedName>
    <definedName name="_________________________pes3" localSheetId="9">[1]DATOS!$K:$K</definedName>
    <definedName name="_________________________pes3" localSheetId="11">[1]DATOS!$K:$K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10">[1]DATOS!$L:$L</definedName>
    <definedName name="_________________________pes4" localSheetId="12">[1]DATOS!$L:$L</definedName>
    <definedName name="_________________________pes4" localSheetId="9">[1]DATOS!$L:$L</definedName>
    <definedName name="_________________________pes4" localSheetId="11">[1]DATOS!$L:$L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10">[1]DATOS!$O:$O</definedName>
    <definedName name="_________________________pes5" localSheetId="12">[1]DATOS!$O:$O</definedName>
    <definedName name="_________________________pes5" localSheetId="9">[1]DATOS!$O:$O</definedName>
    <definedName name="_________________________pes5" localSheetId="11">[1]DATOS!$O:$O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10">[1]DATOS!$P:$P</definedName>
    <definedName name="_________________________pes6" localSheetId="12">[1]DATOS!$P:$P</definedName>
    <definedName name="_________________________pes6" localSheetId="9">[1]DATOS!$P:$P</definedName>
    <definedName name="_________________________pes6" localSheetId="11">[1]DATOS!$P:$P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10">[1]DATOS!$R:$R</definedName>
    <definedName name="_________________________pes7" localSheetId="12">[1]DATOS!$R:$R</definedName>
    <definedName name="_________________________pes7" localSheetId="9">[1]DATOS!$R:$R</definedName>
    <definedName name="_________________________pes7" localSheetId="11">[1]DATOS!$R:$R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10">[1]DATOS!$S:$S</definedName>
    <definedName name="_________________________pes8" localSheetId="12">[1]DATOS!$S:$S</definedName>
    <definedName name="_________________________pes8" localSheetId="9">[1]DATOS!$S:$S</definedName>
    <definedName name="_________________________pes8" localSheetId="11">[1]DATOS!$S:$S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10">[1]DATOS!$U:$U</definedName>
    <definedName name="_________________________pes9" localSheetId="12">[1]DATOS!$U:$U</definedName>
    <definedName name="_________________________pes9" localSheetId="9">[1]DATOS!$U:$U</definedName>
    <definedName name="_________________________pes9" localSheetId="11">[1]DATOS!$U:$U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10">[1]DATOS!$I:$I</definedName>
    <definedName name="________________________gol2" localSheetId="12">[1]DATOS!$I:$I</definedName>
    <definedName name="________________________gol2" localSheetId="9">[1]DATOS!$I:$I</definedName>
    <definedName name="________________________gol2" localSheetId="11">[1]DATOS!$I:$I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10">[1]DATOS!$M:$M</definedName>
    <definedName name="________________________gol3" localSheetId="12">[1]DATOS!$M:$M</definedName>
    <definedName name="________________________gol3" localSheetId="9">[1]DATOS!$M:$M</definedName>
    <definedName name="________________________gol3" localSheetId="11">[1]DATOS!$M:$M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10">[1]DATOS!$G:$G</definedName>
    <definedName name="________________________pes1" localSheetId="12">[1]DATOS!$G:$G</definedName>
    <definedName name="________________________pes1" localSheetId="9">[1]DATOS!$G:$G</definedName>
    <definedName name="________________________pes1" localSheetId="11">[1]DATOS!$G:$G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10">[1]DATOS!$V:$V</definedName>
    <definedName name="________________________pes10" localSheetId="12">[1]DATOS!$V:$V</definedName>
    <definedName name="________________________pes10" localSheetId="9">[1]DATOS!$V:$V</definedName>
    <definedName name="________________________pes10" localSheetId="11">[1]DATOS!$V:$V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10">[1]DATOS!$H:$H</definedName>
    <definedName name="________________________pes2" localSheetId="12">[1]DATOS!$H:$H</definedName>
    <definedName name="________________________pes2" localSheetId="9">[1]DATOS!$H:$H</definedName>
    <definedName name="________________________pes2" localSheetId="11">[1]DATOS!$H:$H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10">[1]DATOS!$K:$K</definedName>
    <definedName name="________________________pes3" localSheetId="12">[1]DATOS!$K:$K</definedName>
    <definedName name="________________________pes3" localSheetId="9">[1]DATOS!$K:$K</definedName>
    <definedName name="________________________pes3" localSheetId="11">[1]DATOS!$K:$K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10">[1]DATOS!$L:$L</definedName>
    <definedName name="________________________pes4" localSheetId="12">[1]DATOS!$L:$L</definedName>
    <definedName name="________________________pes4" localSheetId="9">[1]DATOS!$L:$L</definedName>
    <definedName name="________________________pes4" localSheetId="11">[1]DATOS!$L:$L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10">[1]DATOS!$O:$O</definedName>
    <definedName name="________________________pes5" localSheetId="12">[1]DATOS!$O:$O</definedName>
    <definedName name="________________________pes5" localSheetId="9">[1]DATOS!$O:$O</definedName>
    <definedName name="________________________pes5" localSheetId="11">[1]DATOS!$O:$O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10">[1]DATOS!$P:$P</definedName>
    <definedName name="________________________pes6" localSheetId="12">[1]DATOS!$P:$P</definedName>
    <definedName name="________________________pes6" localSheetId="9">[1]DATOS!$P:$P</definedName>
    <definedName name="________________________pes6" localSheetId="11">[1]DATOS!$P:$P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10">[1]DATOS!$R:$R</definedName>
    <definedName name="________________________pes7" localSheetId="12">[1]DATOS!$R:$R</definedName>
    <definedName name="________________________pes7" localSheetId="9">[1]DATOS!$R:$R</definedName>
    <definedName name="________________________pes7" localSheetId="11">[1]DATOS!$R:$R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10">[1]DATOS!$S:$S</definedName>
    <definedName name="________________________pes8" localSheetId="12">[1]DATOS!$S:$S</definedName>
    <definedName name="________________________pes8" localSheetId="9">[1]DATOS!$S:$S</definedName>
    <definedName name="________________________pes8" localSheetId="11">[1]DATOS!$S:$S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10">[1]DATOS!$U:$U</definedName>
    <definedName name="________________________pes9" localSheetId="12">[1]DATOS!$U:$U</definedName>
    <definedName name="________________________pes9" localSheetId="9">[1]DATOS!$U:$U</definedName>
    <definedName name="________________________pes9" localSheetId="11">[1]DATOS!$U:$U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10">[1]DATOS!$I:$I</definedName>
    <definedName name="_______________________gol2" localSheetId="12">[1]DATOS!$I:$I</definedName>
    <definedName name="_______________________gol2" localSheetId="9">[1]DATOS!$I:$I</definedName>
    <definedName name="_______________________gol2" localSheetId="11">[1]DATOS!$I:$I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10">[1]DATOS!$M:$M</definedName>
    <definedName name="_______________________gol3" localSheetId="12">[1]DATOS!$M:$M</definedName>
    <definedName name="_______________________gol3" localSheetId="9">[1]DATOS!$M:$M</definedName>
    <definedName name="_______________________gol3" localSheetId="11">[1]DATOS!$M:$M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10">[1]DATOS!$G:$G</definedName>
    <definedName name="_______________________pes1" localSheetId="12">[1]DATOS!$G:$G</definedName>
    <definedName name="_______________________pes1" localSheetId="9">[1]DATOS!$G:$G</definedName>
    <definedName name="_______________________pes1" localSheetId="11">[1]DATOS!$G:$G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10">[1]DATOS!$V:$V</definedName>
    <definedName name="_______________________pes10" localSheetId="12">[1]DATOS!$V:$V</definedName>
    <definedName name="_______________________pes10" localSheetId="9">[1]DATOS!$V:$V</definedName>
    <definedName name="_______________________pes10" localSheetId="11">[1]DATOS!$V:$V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10">[1]DATOS!$H:$H</definedName>
    <definedName name="_______________________pes2" localSheetId="12">[1]DATOS!$H:$H</definedName>
    <definedName name="_______________________pes2" localSheetId="9">[1]DATOS!$H:$H</definedName>
    <definedName name="_______________________pes2" localSheetId="11">[1]DATOS!$H:$H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10">[1]DATOS!$K:$K</definedName>
    <definedName name="_______________________pes3" localSheetId="12">[1]DATOS!$K:$K</definedName>
    <definedName name="_______________________pes3" localSheetId="9">[1]DATOS!$K:$K</definedName>
    <definedName name="_______________________pes3" localSheetId="11">[1]DATOS!$K:$K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10">[1]DATOS!$L:$L</definedName>
    <definedName name="_______________________pes4" localSheetId="12">[1]DATOS!$L:$L</definedName>
    <definedName name="_______________________pes4" localSheetId="9">[1]DATOS!$L:$L</definedName>
    <definedName name="_______________________pes4" localSheetId="11">[1]DATOS!$L:$L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10">[1]DATOS!$O:$O</definedName>
    <definedName name="_______________________pes5" localSheetId="12">[1]DATOS!$O:$O</definedName>
    <definedName name="_______________________pes5" localSheetId="9">[1]DATOS!$O:$O</definedName>
    <definedName name="_______________________pes5" localSheetId="11">[1]DATOS!$O:$O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10">[1]DATOS!$P:$P</definedName>
    <definedName name="_______________________pes6" localSheetId="12">[1]DATOS!$P:$P</definedName>
    <definedName name="_______________________pes6" localSheetId="9">[1]DATOS!$P:$P</definedName>
    <definedName name="_______________________pes6" localSheetId="11">[1]DATOS!$P:$P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10">[1]DATOS!$R:$R</definedName>
    <definedName name="_______________________pes7" localSheetId="12">[1]DATOS!$R:$R</definedName>
    <definedName name="_______________________pes7" localSheetId="9">[1]DATOS!$R:$R</definedName>
    <definedName name="_______________________pes7" localSheetId="11">[1]DATOS!$R:$R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10">[1]DATOS!$S:$S</definedName>
    <definedName name="_______________________pes8" localSheetId="12">[1]DATOS!$S:$S</definedName>
    <definedName name="_______________________pes8" localSheetId="9">[1]DATOS!$S:$S</definedName>
    <definedName name="_______________________pes8" localSheetId="11">[1]DATOS!$S:$S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10">[1]DATOS!$U:$U</definedName>
    <definedName name="_______________________pes9" localSheetId="12">[1]DATOS!$U:$U</definedName>
    <definedName name="_______________________pes9" localSheetId="9">[1]DATOS!$U:$U</definedName>
    <definedName name="_______________________pes9" localSheetId="11">[1]DATOS!$U:$U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10">[1]DATOS!$I:$I</definedName>
    <definedName name="______________________gol2" localSheetId="12">[1]DATOS!$I:$I</definedName>
    <definedName name="______________________gol2" localSheetId="9">[1]DATOS!$I:$I</definedName>
    <definedName name="______________________gol2" localSheetId="11">[1]DATOS!$I:$I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10">[1]DATOS!$M:$M</definedName>
    <definedName name="______________________gol3" localSheetId="12">[1]DATOS!$M:$M</definedName>
    <definedName name="______________________gol3" localSheetId="9">[1]DATOS!$M:$M</definedName>
    <definedName name="______________________gol3" localSheetId="11">[1]DATOS!$M:$M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10">[1]DATOS!$G:$G</definedName>
    <definedName name="______________________pes1" localSheetId="12">[1]DATOS!$G:$G</definedName>
    <definedName name="______________________pes1" localSheetId="9">[1]DATOS!$G:$G</definedName>
    <definedName name="______________________pes1" localSheetId="11">[1]DATOS!$G:$G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10">[1]DATOS!$V:$V</definedName>
    <definedName name="______________________pes10" localSheetId="12">[1]DATOS!$V:$V</definedName>
    <definedName name="______________________pes10" localSheetId="9">[1]DATOS!$V:$V</definedName>
    <definedName name="______________________pes10" localSheetId="11">[1]DATOS!$V:$V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10">[1]DATOS!$H:$H</definedName>
    <definedName name="______________________pes2" localSheetId="12">[1]DATOS!$H:$H</definedName>
    <definedName name="______________________pes2" localSheetId="9">[1]DATOS!$H:$H</definedName>
    <definedName name="______________________pes2" localSheetId="11">[1]DATOS!$H:$H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10">[1]DATOS!$K:$K</definedName>
    <definedName name="______________________pes3" localSheetId="12">[1]DATOS!$K:$K</definedName>
    <definedName name="______________________pes3" localSheetId="9">[1]DATOS!$K:$K</definedName>
    <definedName name="______________________pes3" localSheetId="11">[1]DATOS!$K:$K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10">[1]DATOS!$L:$L</definedName>
    <definedName name="______________________pes4" localSheetId="12">[1]DATOS!$L:$L</definedName>
    <definedName name="______________________pes4" localSheetId="9">[1]DATOS!$L:$L</definedName>
    <definedName name="______________________pes4" localSheetId="11">[1]DATOS!$L:$L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10">[1]DATOS!$O:$O</definedName>
    <definedName name="______________________pes5" localSheetId="12">[1]DATOS!$O:$O</definedName>
    <definedName name="______________________pes5" localSheetId="9">[1]DATOS!$O:$O</definedName>
    <definedName name="______________________pes5" localSheetId="11">[1]DATOS!$O:$O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10">[1]DATOS!$P:$P</definedName>
    <definedName name="______________________pes6" localSheetId="12">[1]DATOS!$P:$P</definedName>
    <definedName name="______________________pes6" localSheetId="9">[1]DATOS!$P:$P</definedName>
    <definedName name="______________________pes6" localSheetId="11">[1]DATOS!$P:$P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10">[1]DATOS!$R:$R</definedName>
    <definedName name="______________________pes7" localSheetId="12">[1]DATOS!$R:$R</definedName>
    <definedName name="______________________pes7" localSheetId="9">[1]DATOS!$R:$R</definedName>
    <definedName name="______________________pes7" localSheetId="11">[1]DATOS!$R:$R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10">[1]DATOS!$S:$S</definedName>
    <definedName name="______________________pes8" localSheetId="12">[1]DATOS!$S:$S</definedName>
    <definedName name="______________________pes8" localSheetId="9">[1]DATOS!$S:$S</definedName>
    <definedName name="______________________pes8" localSheetId="11">[1]DATOS!$S:$S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10">[1]DATOS!$U:$U</definedName>
    <definedName name="______________________pes9" localSheetId="12">[1]DATOS!$U:$U</definedName>
    <definedName name="______________________pes9" localSheetId="9">[1]DATOS!$U:$U</definedName>
    <definedName name="______________________pes9" localSheetId="11">[1]DATOS!$U:$U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10">[1]DATOS!$I:$I</definedName>
    <definedName name="_____________________gol2" localSheetId="12">[1]DATOS!$I:$I</definedName>
    <definedName name="_____________________gol2" localSheetId="9">[1]DATOS!$I:$I</definedName>
    <definedName name="_____________________gol2" localSheetId="11">[1]DATOS!$I:$I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10">[1]DATOS!$M:$M</definedName>
    <definedName name="_____________________gol3" localSheetId="12">[1]DATOS!$M:$M</definedName>
    <definedName name="_____________________gol3" localSheetId="9">[1]DATOS!$M:$M</definedName>
    <definedName name="_____________________gol3" localSheetId="11">[1]DATOS!$M:$M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10">[1]DATOS!$G:$G</definedName>
    <definedName name="_____________________pes1" localSheetId="12">[1]DATOS!$G:$G</definedName>
    <definedName name="_____________________pes1" localSheetId="9">[1]DATOS!$G:$G</definedName>
    <definedName name="_____________________pes1" localSheetId="11">[1]DATOS!$G:$G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10">[1]DATOS!$V:$V</definedName>
    <definedName name="_____________________pes10" localSheetId="12">[1]DATOS!$V:$V</definedName>
    <definedName name="_____________________pes10" localSheetId="9">[1]DATOS!$V:$V</definedName>
    <definedName name="_____________________pes10" localSheetId="11">[1]DATOS!$V:$V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10">[1]DATOS!$H:$H</definedName>
    <definedName name="_____________________pes2" localSheetId="12">[1]DATOS!$H:$H</definedName>
    <definedName name="_____________________pes2" localSheetId="9">[1]DATOS!$H:$H</definedName>
    <definedName name="_____________________pes2" localSheetId="11">[1]DATOS!$H:$H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10">[1]DATOS!$K:$K</definedName>
    <definedName name="_____________________pes3" localSheetId="12">[1]DATOS!$K:$K</definedName>
    <definedName name="_____________________pes3" localSheetId="9">[1]DATOS!$K:$K</definedName>
    <definedName name="_____________________pes3" localSheetId="11">[1]DATOS!$K:$K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10">[1]DATOS!$L:$L</definedName>
    <definedName name="_____________________pes4" localSheetId="12">[1]DATOS!$L:$L</definedName>
    <definedName name="_____________________pes4" localSheetId="9">[1]DATOS!$L:$L</definedName>
    <definedName name="_____________________pes4" localSheetId="11">[1]DATOS!$L:$L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10">[1]DATOS!$O:$O</definedName>
    <definedName name="_____________________pes5" localSheetId="12">[1]DATOS!$O:$O</definedName>
    <definedName name="_____________________pes5" localSheetId="9">[1]DATOS!$O:$O</definedName>
    <definedName name="_____________________pes5" localSheetId="11">[1]DATOS!$O:$O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10">[1]DATOS!$P:$P</definedName>
    <definedName name="_____________________pes6" localSheetId="12">[1]DATOS!$P:$P</definedName>
    <definedName name="_____________________pes6" localSheetId="9">[1]DATOS!$P:$P</definedName>
    <definedName name="_____________________pes6" localSheetId="11">[1]DATOS!$P:$P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10">[1]DATOS!$R:$R</definedName>
    <definedName name="_____________________pes7" localSheetId="12">[1]DATOS!$R:$R</definedName>
    <definedName name="_____________________pes7" localSheetId="9">[1]DATOS!$R:$R</definedName>
    <definedName name="_____________________pes7" localSheetId="11">[1]DATOS!$R:$R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10">[1]DATOS!$S:$S</definedName>
    <definedName name="_____________________pes8" localSheetId="12">[1]DATOS!$S:$S</definedName>
    <definedName name="_____________________pes8" localSheetId="9">[1]DATOS!$S:$S</definedName>
    <definedName name="_____________________pes8" localSheetId="11">[1]DATOS!$S:$S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10">[1]DATOS!$U:$U</definedName>
    <definedName name="_____________________pes9" localSheetId="12">[1]DATOS!$U:$U</definedName>
    <definedName name="_____________________pes9" localSheetId="9">[1]DATOS!$U:$U</definedName>
    <definedName name="_____________________pes9" localSheetId="11">[1]DATOS!$U:$U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10">[1]DATOS!$I:$I</definedName>
    <definedName name="____________________gol2" localSheetId="12">[1]DATOS!$I:$I</definedName>
    <definedName name="____________________gol2" localSheetId="9">[1]DATOS!$I:$I</definedName>
    <definedName name="____________________gol2" localSheetId="11">[1]DATOS!$I:$I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10">[1]DATOS!$M:$M</definedName>
    <definedName name="____________________gol3" localSheetId="12">[1]DATOS!$M:$M</definedName>
    <definedName name="____________________gol3" localSheetId="9">[1]DATOS!$M:$M</definedName>
    <definedName name="____________________gol3" localSheetId="11">[1]DATOS!$M:$M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10">[1]DATOS!$G:$G</definedName>
    <definedName name="____________________pes1" localSheetId="12">[1]DATOS!$G:$G</definedName>
    <definedName name="____________________pes1" localSheetId="9">[1]DATOS!$G:$G</definedName>
    <definedName name="____________________pes1" localSheetId="11">[1]DATOS!$G:$G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10">[1]DATOS!$V:$V</definedName>
    <definedName name="____________________pes10" localSheetId="12">[1]DATOS!$V:$V</definedName>
    <definedName name="____________________pes10" localSheetId="9">[1]DATOS!$V:$V</definedName>
    <definedName name="____________________pes10" localSheetId="11">[1]DATOS!$V:$V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10">[1]DATOS!$H:$H</definedName>
    <definedName name="____________________pes2" localSheetId="12">[1]DATOS!$H:$H</definedName>
    <definedName name="____________________pes2" localSheetId="9">[1]DATOS!$H:$H</definedName>
    <definedName name="____________________pes2" localSheetId="11">[1]DATOS!$H:$H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10">[1]DATOS!$K:$K</definedName>
    <definedName name="____________________pes3" localSheetId="12">[1]DATOS!$K:$K</definedName>
    <definedName name="____________________pes3" localSheetId="9">[1]DATOS!$K:$K</definedName>
    <definedName name="____________________pes3" localSheetId="11">[1]DATOS!$K:$K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10">[1]DATOS!$L:$L</definedName>
    <definedName name="____________________pes4" localSheetId="12">[1]DATOS!$L:$L</definedName>
    <definedName name="____________________pes4" localSheetId="9">[1]DATOS!$L:$L</definedName>
    <definedName name="____________________pes4" localSheetId="11">[1]DATOS!$L:$L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10">[1]DATOS!$O:$O</definedName>
    <definedName name="____________________pes5" localSheetId="12">[1]DATOS!$O:$O</definedName>
    <definedName name="____________________pes5" localSheetId="9">[1]DATOS!$O:$O</definedName>
    <definedName name="____________________pes5" localSheetId="11">[1]DATOS!$O:$O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10">[1]DATOS!$P:$P</definedName>
    <definedName name="____________________pes6" localSheetId="12">[1]DATOS!$P:$P</definedName>
    <definedName name="____________________pes6" localSheetId="9">[1]DATOS!$P:$P</definedName>
    <definedName name="____________________pes6" localSheetId="11">[1]DATOS!$P:$P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10">[1]DATOS!$R:$R</definedName>
    <definedName name="____________________pes7" localSheetId="12">[1]DATOS!$R:$R</definedName>
    <definedName name="____________________pes7" localSheetId="9">[1]DATOS!$R:$R</definedName>
    <definedName name="____________________pes7" localSheetId="11">[1]DATOS!$R:$R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10">[1]DATOS!$S:$S</definedName>
    <definedName name="____________________pes8" localSheetId="12">[1]DATOS!$S:$S</definedName>
    <definedName name="____________________pes8" localSheetId="9">[1]DATOS!$S:$S</definedName>
    <definedName name="____________________pes8" localSheetId="11">[1]DATOS!$S:$S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10">[1]DATOS!$U:$U</definedName>
    <definedName name="____________________pes9" localSheetId="12">[1]DATOS!$U:$U</definedName>
    <definedName name="____________________pes9" localSheetId="9">[1]DATOS!$U:$U</definedName>
    <definedName name="____________________pes9" localSheetId="11">[1]DATOS!$U:$U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10">[1]DATOS!$I:$I</definedName>
    <definedName name="___________________gol2" localSheetId="12">[1]DATOS!$I:$I</definedName>
    <definedName name="___________________gol2" localSheetId="9">[1]DATOS!$I:$I</definedName>
    <definedName name="___________________gol2" localSheetId="11">[1]DATOS!$I:$I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10">[1]DATOS!$M:$M</definedName>
    <definedName name="___________________gol3" localSheetId="12">[1]DATOS!$M:$M</definedName>
    <definedName name="___________________gol3" localSheetId="9">[1]DATOS!$M:$M</definedName>
    <definedName name="___________________gol3" localSheetId="11">[1]DATOS!$M:$M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10">[1]DATOS!$G:$G</definedName>
    <definedName name="___________________pes1" localSheetId="12">[1]DATOS!$G:$G</definedName>
    <definedName name="___________________pes1" localSheetId="9">[1]DATOS!$G:$G</definedName>
    <definedName name="___________________pes1" localSheetId="11">[1]DATOS!$G:$G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10">[1]DATOS!$V:$V</definedName>
    <definedName name="___________________pes10" localSheetId="12">[1]DATOS!$V:$V</definedName>
    <definedName name="___________________pes10" localSheetId="9">[1]DATOS!$V:$V</definedName>
    <definedName name="___________________pes10" localSheetId="11">[1]DATOS!$V:$V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10">[1]DATOS!$H:$H</definedName>
    <definedName name="___________________pes2" localSheetId="12">[1]DATOS!$H:$H</definedName>
    <definedName name="___________________pes2" localSheetId="9">[1]DATOS!$H:$H</definedName>
    <definedName name="___________________pes2" localSheetId="11">[1]DATOS!$H:$H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10">[1]DATOS!$K:$K</definedName>
    <definedName name="___________________pes3" localSheetId="12">[1]DATOS!$K:$K</definedName>
    <definedName name="___________________pes3" localSheetId="9">[1]DATOS!$K:$K</definedName>
    <definedName name="___________________pes3" localSheetId="11">[1]DATOS!$K:$K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10">[1]DATOS!$L:$L</definedName>
    <definedName name="___________________pes4" localSheetId="12">[1]DATOS!$L:$L</definedName>
    <definedName name="___________________pes4" localSheetId="9">[1]DATOS!$L:$L</definedName>
    <definedName name="___________________pes4" localSheetId="11">[1]DATOS!$L:$L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10">[1]DATOS!$O:$O</definedName>
    <definedName name="___________________pes5" localSheetId="12">[1]DATOS!$O:$O</definedName>
    <definedName name="___________________pes5" localSheetId="9">[1]DATOS!$O:$O</definedName>
    <definedName name="___________________pes5" localSheetId="11">[1]DATOS!$O:$O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10">[1]DATOS!$P:$P</definedName>
    <definedName name="___________________pes6" localSheetId="12">[1]DATOS!$P:$P</definedName>
    <definedName name="___________________pes6" localSheetId="9">[1]DATOS!$P:$P</definedName>
    <definedName name="___________________pes6" localSheetId="11">[1]DATOS!$P:$P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10">[1]DATOS!$R:$R</definedName>
    <definedName name="___________________pes7" localSheetId="12">[1]DATOS!$R:$R</definedName>
    <definedName name="___________________pes7" localSheetId="9">[1]DATOS!$R:$R</definedName>
    <definedName name="___________________pes7" localSheetId="11">[1]DATOS!$R:$R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10">[1]DATOS!$S:$S</definedName>
    <definedName name="___________________pes8" localSheetId="12">[1]DATOS!$S:$S</definedName>
    <definedName name="___________________pes8" localSheetId="9">[1]DATOS!$S:$S</definedName>
    <definedName name="___________________pes8" localSheetId="11">[1]DATOS!$S:$S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10">[1]DATOS!$U:$U</definedName>
    <definedName name="___________________pes9" localSheetId="12">[1]DATOS!$U:$U</definedName>
    <definedName name="___________________pes9" localSheetId="9">[1]DATOS!$U:$U</definedName>
    <definedName name="___________________pes9" localSheetId="11">[1]DATOS!$U:$U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12">#REF!</definedName>
    <definedName name="_____________K1" localSheetId="11">#REF!</definedName>
    <definedName name="_____________K1" localSheetId="8">#REF!</definedName>
    <definedName name="_____________K1" localSheetId="4">#REF!</definedName>
    <definedName name="_____________K1">#REF!</definedName>
    <definedName name="_____________L1" localSheetId="12">#REF!</definedName>
    <definedName name="_____________L1" localSheetId="11">#REF!</definedName>
    <definedName name="_____________L1" localSheetId="8">#REF!</definedName>
    <definedName name="_____________L1" localSheetId="4">#REF!</definedName>
    <definedName name="_____________L1">#REF!</definedName>
    <definedName name="_____________L2" localSheetId="12">#REF!</definedName>
    <definedName name="_____________L2" localSheetId="11">#REF!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12">#REF!</definedName>
    <definedName name="____________K1" localSheetId="11">#REF!</definedName>
    <definedName name="____________K1" localSheetId="8">#REF!</definedName>
    <definedName name="____________K1" localSheetId="4">#REF!</definedName>
    <definedName name="____________K1">#REF!</definedName>
    <definedName name="____________L1" localSheetId="12">#REF!</definedName>
    <definedName name="____________L1" localSheetId="11">#REF!</definedName>
    <definedName name="____________L1" localSheetId="8">#REF!</definedName>
    <definedName name="____________L1" localSheetId="4">#REF!</definedName>
    <definedName name="____________L1">#REF!</definedName>
    <definedName name="____________L2" localSheetId="12">#REF!</definedName>
    <definedName name="____________L2" localSheetId="11">#REF!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12">#REF!</definedName>
    <definedName name="___________a03" localSheetId="11">#REF!</definedName>
    <definedName name="___________a03" localSheetId="8">#REF!</definedName>
    <definedName name="___________a03" localSheetId="4">#REF!</definedName>
    <definedName name="___________a03">#REF!</definedName>
    <definedName name="___________A1" localSheetId="12">#REF!</definedName>
    <definedName name="___________A1" localSheetId="11">#REF!</definedName>
    <definedName name="___________A1" localSheetId="8">#REF!</definedName>
    <definedName name="___________A1" localSheetId="4">#REF!</definedName>
    <definedName name="___________A1">#REF!</definedName>
    <definedName name="___________A25" localSheetId="12">#REF!</definedName>
    <definedName name="___________A25" localSheetId="11">#REF!</definedName>
    <definedName name="___________A25" localSheetId="8">#REF!</definedName>
    <definedName name="___________A25" localSheetId="4">#REF!</definedName>
    <definedName name="___________A25">#REF!</definedName>
    <definedName name="___________CD1" localSheetId="12">#REF!</definedName>
    <definedName name="___________CD1" localSheetId="11">#REF!</definedName>
    <definedName name="___________CD1" localSheetId="4">#REF!</definedName>
    <definedName name="___________CD1">#REF!</definedName>
    <definedName name="___________ddd1" localSheetId="12">#REF!</definedName>
    <definedName name="___________ddd1" localSheetId="11">#REF!</definedName>
    <definedName name="___________ddd1" localSheetId="4">#REF!</definedName>
    <definedName name="___________ddd1">#REF!</definedName>
    <definedName name="___________G2" localSheetId="12">#REF!</definedName>
    <definedName name="___________G2" localSheetId="11">#REF!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12">#REF!</definedName>
    <definedName name="___________JJ1" localSheetId="11">#REF!</definedName>
    <definedName name="___________JJ1" localSheetId="8">#REF!</definedName>
    <definedName name="___________JJ1" localSheetId="4">#REF!</definedName>
    <definedName name="___________JJ1">#REF!</definedName>
    <definedName name="___________K1" localSheetId="12">#REF!</definedName>
    <definedName name="___________K1" localSheetId="11">#REF!</definedName>
    <definedName name="___________K1" localSheetId="8">#REF!</definedName>
    <definedName name="___________K1" localSheetId="4">#REF!</definedName>
    <definedName name="___________K1">#REF!</definedName>
    <definedName name="___________L1" localSheetId="12">#REF!</definedName>
    <definedName name="___________L1" localSheetId="11">#REF!</definedName>
    <definedName name="___________L1" localSheetId="8">#REF!</definedName>
    <definedName name="___________L1" localSheetId="4">#REF!</definedName>
    <definedName name="___________L1">#REF!</definedName>
    <definedName name="___________L2" localSheetId="12">#REF!</definedName>
    <definedName name="___________L2" localSheetId="11">#REF!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12">#REF!</definedName>
    <definedName name="__________K1" localSheetId="11">#REF!</definedName>
    <definedName name="__________K1" localSheetId="8">#REF!</definedName>
    <definedName name="__________K1" localSheetId="4">#REF!</definedName>
    <definedName name="__________K1">#REF!</definedName>
    <definedName name="__________L1" localSheetId="12">#REF!</definedName>
    <definedName name="__________L1" localSheetId="11">#REF!</definedName>
    <definedName name="__________L1" localSheetId="8">#REF!</definedName>
    <definedName name="__________L1" localSheetId="4">#REF!</definedName>
    <definedName name="__________L1">#REF!</definedName>
    <definedName name="__________L2" localSheetId="12">#REF!</definedName>
    <definedName name="__________L2" localSheetId="11">#REF!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12">#REF!</definedName>
    <definedName name="_________a03" localSheetId="11">#REF!</definedName>
    <definedName name="_________a03" localSheetId="8">#REF!</definedName>
    <definedName name="_________a03" localSheetId="4">#REF!</definedName>
    <definedName name="_________a03">#REF!</definedName>
    <definedName name="_________A1" localSheetId="12">#REF!</definedName>
    <definedName name="_________A1" localSheetId="11">#REF!</definedName>
    <definedName name="_________A1" localSheetId="8">#REF!</definedName>
    <definedName name="_________A1" localSheetId="4">#REF!</definedName>
    <definedName name="_________A1">#REF!</definedName>
    <definedName name="_________A25" localSheetId="12">#REF!</definedName>
    <definedName name="_________A25" localSheetId="11">#REF!</definedName>
    <definedName name="_________A25" localSheetId="8">#REF!</definedName>
    <definedName name="_________A25" localSheetId="4">#REF!</definedName>
    <definedName name="_________A25">#REF!</definedName>
    <definedName name="_________CD1" localSheetId="12">#REF!</definedName>
    <definedName name="_________CD1" localSheetId="11">#REF!</definedName>
    <definedName name="_________CD1" localSheetId="4">#REF!</definedName>
    <definedName name="_________CD1">#REF!</definedName>
    <definedName name="_________ddd1" localSheetId="12">#REF!</definedName>
    <definedName name="_________ddd1" localSheetId="11">#REF!</definedName>
    <definedName name="_________ddd1" localSheetId="4">#REF!</definedName>
    <definedName name="_________ddd1">#REF!</definedName>
    <definedName name="_________G2" localSheetId="12">#REF!</definedName>
    <definedName name="_________G2" localSheetId="11">#REF!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12">#REF!</definedName>
    <definedName name="_________JJ1" localSheetId="11">#REF!</definedName>
    <definedName name="_________JJ1" localSheetId="8">#REF!</definedName>
    <definedName name="_________JJ1" localSheetId="4">#REF!</definedName>
    <definedName name="_________JJ1">#REF!</definedName>
    <definedName name="_________K1" localSheetId="12">#REF!</definedName>
    <definedName name="_________K1" localSheetId="11">#REF!</definedName>
    <definedName name="_________K1" localSheetId="8">#REF!</definedName>
    <definedName name="_________K1" localSheetId="4">#REF!</definedName>
    <definedName name="_________K1">#REF!</definedName>
    <definedName name="_________L1" localSheetId="12">#REF!</definedName>
    <definedName name="_________L1" localSheetId="11">#REF!</definedName>
    <definedName name="_________L1" localSheetId="8">#REF!</definedName>
    <definedName name="_________L1" localSheetId="4">#REF!</definedName>
    <definedName name="_________L1">#REF!</definedName>
    <definedName name="_________L2" localSheetId="12">#REF!</definedName>
    <definedName name="_________L2" localSheetId="11">#REF!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12">#REF!</definedName>
    <definedName name="_________vz2" localSheetId="11">#REF!</definedName>
    <definedName name="_________vz2" localSheetId="8">#REF!</definedName>
    <definedName name="_________vz2" localSheetId="4">#REF!</definedName>
    <definedName name="_________vz2">#REF!</definedName>
    <definedName name="________a03" localSheetId="12">#REF!</definedName>
    <definedName name="________a03" localSheetId="11">#REF!</definedName>
    <definedName name="________a03" localSheetId="8">#REF!</definedName>
    <definedName name="________a03" localSheetId="4">#REF!</definedName>
    <definedName name="________a03">#REF!</definedName>
    <definedName name="________A1" localSheetId="12">#REF!</definedName>
    <definedName name="________A1" localSheetId="11">#REF!</definedName>
    <definedName name="________A1" localSheetId="8">#REF!</definedName>
    <definedName name="________A1" localSheetId="4">#REF!</definedName>
    <definedName name="________A1">#REF!</definedName>
    <definedName name="________A25" localSheetId="12">#REF!</definedName>
    <definedName name="________A25" localSheetId="11">#REF!</definedName>
    <definedName name="________A25" localSheetId="4">#REF!</definedName>
    <definedName name="________A25">#REF!</definedName>
    <definedName name="________CD1" localSheetId="12">#REF!</definedName>
    <definedName name="________CD1" localSheetId="11">#REF!</definedName>
    <definedName name="________CD1" localSheetId="4">#REF!</definedName>
    <definedName name="________CD1">#REF!</definedName>
    <definedName name="________ddd1" localSheetId="12">#REF!</definedName>
    <definedName name="________ddd1" localSheetId="11">#REF!</definedName>
    <definedName name="________ddd1" localSheetId="4">#REF!</definedName>
    <definedName name="________ddd1">#REF!</definedName>
    <definedName name="________G2" localSheetId="12">#REF!</definedName>
    <definedName name="________G2" localSheetId="11">#REF!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12">#REF!</definedName>
    <definedName name="________JJ1" localSheetId="11">#REF!</definedName>
    <definedName name="________JJ1" localSheetId="8">#REF!</definedName>
    <definedName name="________JJ1" localSheetId="4">#REF!</definedName>
    <definedName name="________JJ1">#REF!</definedName>
    <definedName name="________K1" localSheetId="12">#REF!</definedName>
    <definedName name="________K1" localSheetId="11">#REF!</definedName>
    <definedName name="________K1" localSheetId="8">#REF!</definedName>
    <definedName name="________K1" localSheetId="4">#REF!</definedName>
    <definedName name="________K1">#REF!</definedName>
    <definedName name="________L1" localSheetId="12">#REF!</definedName>
    <definedName name="________L1" localSheetId="11">#REF!</definedName>
    <definedName name="________L1" localSheetId="8">#REF!</definedName>
    <definedName name="________L1" localSheetId="4">#REF!</definedName>
    <definedName name="________L1">#REF!</definedName>
    <definedName name="________L2" localSheetId="12">#REF!</definedName>
    <definedName name="________L2" localSheetId="11">#REF!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12">#REF!</definedName>
    <definedName name="________vz2" localSheetId="11">#REF!</definedName>
    <definedName name="________vz2" localSheetId="8">#REF!</definedName>
    <definedName name="________vz2" localSheetId="4">#REF!</definedName>
    <definedName name="________vz2">#REF!</definedName>
    <definedName name="_______a03" localSheetId="12">#REF!</definedName>
    <definedName name="_______a03" localSheetId="11">#REF!</definedName>
    <definedName name="_______a03" localSheetId="8">#REF!</definedName>
    <definedName name="_______a03" localSheetId="4">#REF!</definedName>
    <definedName name="_______a03">#REF!</definedName>
    <definedName name="_______A1" localSheetId="12">#REF!</definedName>
    <definedName name="_______A1" localSheetId="11">#REF!</definedName>
    <definedName name="_______A1" localSheetId="8">#REF!</definedName>
    <definedName name="_______A1" localSheetId="4">#REF!</definedName>
    <definedName name="_______A1">#REF!</definedName>
    <definedName name="_______A25" localSheetId="12">#REF!</definedName>
    <definedName name="_______A25" localSheetId="11">#REF!</definedName>
    <definedName name="_______A25" localSheetId="4">#REF!</definedName>
    <definedName name="_______A25">#REF!</definedName>
    <definedName name="_______CD1" localSheetId="12">#REF!</definedName>
    <definedName name="_______CD1" localSheetId="11">#REF!</definedName>
    <definedName name="_______CD1" localSheetId="4">#REF!</definedName>
    <definedName name="_______CD1">#REF!</definedName>
    <definedName name="_______ddd1" localSheetId="12">#REF!</definedName>
    <definedName name="_______ddd1" localSheetId="11">#REF!</definedName>
    <definedName name="_______ddd1" localSheetId="4">#REF!</definedName>
    <definedName name="_______ddd1">#REF!</definedName>
    <definedName name="_______G2" localSheetId="12">#REF!</definedName>
    <definedName name="_______G2" localSheetId="11">#REF!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12">#REF!</definedName>
    <definedName name="_______JJ1" localSheetId="11">#REF!</definedName>
    <definedName name="_______JJ1" localSheetId="8">#REF!</definedName>
    <definedName name="_______JJ1" localSheetId="4">#REF!</definedName>
    <definedName name="_______JJ1">#REF!</definedName>
    <definedName name="_______K1" localSheetId="12">#REF!</definedName>
    <definedName name="_______K1" localSheetId="11">#REF!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2">#REF!</definedName>
    <definedName name="_______L1" localSheetId="11">#REF!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2">#REF!</definedName>
    <definedName name="_______L2" localSheetId="11">#REF!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12">#REF!</definedName>
    <definedName name="_______vz2" localSheetId="11">#REF!</definedName>
    <definedName name="_______vz2" localSheetId="8">#REF!</definedName>
    <definedName name="_______vz2" localSheetId="4">#REF!</definedName>
    <definedName name="_______vz2">#REF!</definedName>
    <definedName name="______a03" localSheetId="12">#REF!</definedName>
    <definedName name="______a03" localSheetId="11">#REF!</definedName>
    <definedName name="______a03" localSheetId="8">#REF!</definedName>
    <definedName name="______a03" localSheetId="4">#REF!</definedName>
    <definedName name="______a03">#REF!</definedName>
    <definedName name="______A1" localSheetId="12">#REF!</definedName>
    <definedName name="______A1" localSheetId="11">#REF!</definedName>
    <definedName name="______A1" localSheetId="8">#REF!</definedName>
    <definedName name="______A1" localSheetId="4">#REF!</definedName>
    <definedName name="______A1">#REF!</definedName>
    <definedName name="______A25" localSheetId="12">#REF!</definedName>
    <definedName name="______A25" localSheetId="11">#REF!</definedName>
    <definedName name="______A25" localSheetId="4">#REF!</definedName>
    <definedName name="______A25">#REF!</definedName>
    <definedName name="______CD1" localSheetId="12">#REF!</definedName>
    <definedName name="______CD1" localSheetId="11">#REF!</definedName>
    <definedName name="______CD1" localSheetId="4">#REF!</definedName>
    <definedName name="______CD1">#REF!</definedName>
    <definedName name="______ddd1" localSheetId="12">#REF!</definedName>
    <definedName name="______ddd1" localSheetId="11">#REF!</definedName>
    <definedName name="______ddd1" localSheetId="4">#REF!</definedName>
    <definedName name="______ddd1">#REF!</definedName>
    <definedName name="______G2" localSheetId="12">#REF!</definedName>
    <definedName name="______G2" localSheetId="11">#REF!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12">#REF!</definedName>
    <definedName name="______JJ1" localSheetId="11">#REF!</definedName>
    <definedName name="______JJ1" localSheetId="8">#REF!</definedName>
    <definedName name="______JJ1" localSheetId="4">#REF!</definedName>
    <definedName name="______JJ1">#REF!</definedName>
    <definedName name="______K1" localSheetId="12">#REF!</definedName>
    <definedName name="______K1" localSheetId="11">#REF!</definedName>
    <definedName name="______K1" localSheetId="8">#REF!</definedName>
    <definedName name="______K1" localSheetId="4">#REF!</definedName>
    <definedName name="______K1">#REF!</definedName>
    <definedName name="______L1" localSheetId="12">#REF!</definedName>
    <definedName name="______L1" localSheetId="11">#REF!</definedName>
    <definedName name="______L1" localSheetId="8">#REF!</definedName>
    <definedName name="______L1" localSheetId="4">#REF!</definedName>
    <definedName name="______L1">#REF!</definedName>
    <definedName name="______L2" localSheetId="12">#REF!</definedName>
    <definedName name="______L2" localSheetId="11">#REF!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12">#REF!</definedName>
    <definedName name="______vz2" localSheetId="11">#REF!</definedName>
    <definedName name="______vz2" localSheetId="8">#REF!</definedName>
    <definedName name="______vz2" localSheetId="4">#REF!</definedName>
    <definedName name="______vz2">#REF!</definedName>
    <definedName name="_____a03" localSheetId="12">#REF!</definedName>
    <definedName name="_____a03" localSheetId="11">#REF!</definedName>
    <definedName name="_____a03" localSheetId="8">#REF!</definedName>
    <definedName name="_____a03" localSheetId="4">#REF!</definedName>
    <definedName name="_____a03">#REF!</definedName>
    <definedName name="_____A1" localSheetId="12">#REF!</definedName>
    <definedName name="_____A1" localSheetId="11">#REF!</definedName>
    <definedName name="_____A1" localSheetId="8">#REF!</definedName>
    <definedName name="_____A1" localSheetId="4">#REF!</definedName>
    <definedName name="_____A1">#REF!</definedName>
    <definedName name="_____A25" localSheetId="12">#REF!</definedName>
    <definedName name="_____A25" localSheetId="11">#REF!</definedName>
    <definedName name="_____A25" localSheetId="4">#REF!</definedName>
    <definedName name="_____A25">#REF!</definedName>
    <definedName name="_____CD1" localSheetId="12">#REF!</definedName>
    <definedName name="_____CD1" localSheetId="11">#REF!</definedName>
    <definedName name="_____CD1" localSheetId="4">#REF!</definedName>
    <definedName name="_____CD1">#REF!</definedName>
    <definedName name="_____ddd1" localSheetId="12">#REF!</definedName>
    <definedName name="_____ddd1" localSheetId="11">#REF!</definedName>
    <definedName name="_____ddd1" localSheetId="4">#REF!</definedName>
    <definedName name="_____ddd1">#REF!</definedName>
    <definedName name="_____G2" localSheetId="12">#REF!</definedName>
    <definedName name="_____G2" localSheetId="11">#REF!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12">#REF!</definedName>
    <definedName name="_____JJ1" localSheetId="11">#REF!</definedName>
    <definedName name="_____JJ1" localSheetId="8">#REF!</definedName>
    <definedName name="_____JJ1" localSheetId="4">#REF!</definedName>
    <definedName name="_____JJ1">#REF!</definedName>
    <definedName name="_____K1" localSheetId="12">#REF!</definedName>
    <definedName name="_____K1" localSheetId="11">#REF!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2">#REF!</definedName>
    <definedName name="_____L1" localSheetId="11">#REF!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2">#REF!</definedName>
    <definedName name="_____L2" localSheetId="11">#REF!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12">#REF!</definedName>
    <definedName name="_____vz2" localSheetId="11">#REF!</definedName>
    <definedName name="_____vz2" localSheetId="8">#REF!</definedName>
    <definedName name="_____vz2" localSheetId="4">#REF!</definedName>
    <definedName name="_____vz2">#REF!</definedName>
    <definedName name="____a03" localSheetId="12">#REF!</definedName>
    <definedName name="____a03" localSheetId="11">#REF!</definedName>
    <definedName name="____a03" localSheetId="8">#REF!</definedName>
    <definedName name="____a03" localSheetId="4">#REF!</definedName>
    <definedName name="____a03">#REF!</definedName>
    <definedName name="____A1" localSheetId="12">#REF!</definedName>
    <definedName name="____A1" localSheetId="11">#REF!</definedName>
    <definedName name="____A1" localSheetId="8">#REF!</definedName>
    <definedName name="____A1" localSheetId="4">#REF!</definedName>
    <definedName name="____A1">#REF!</definedName>
    <definedName name="____A25" localSheetId="12">#REF!</definedName>
    <definedName name="____A25" localSheetId="11">#REF!</definedName>
    <definedName name="____A25" localSheetId="4">#REF!</definedName>
    <definedName name="____A25">#REF!</definedName>
    <definedName name="____CD1" localSheetId="12">#REF!</definedName>
    <definedName name="____CD1" localSheetId="11">#REF!</definedName>
    <definedName name="____CD1" localSheetId="4">#REF!</definedName>
    <definedName name="____CD1">#REF!</definedName>
    <definedName name="____ddd1" localSheetId="12">#REF!</definedName>
    <definedName name="____ddd1" localSheetId="11">#REF!</definedName>
    <definedName name="____ddd1" localSheetId="4">#REF!</definedName>
    <definedName name="____ddd1">#REF!</definedName>
    <definedName name="____G2" localSheetId="12">#REF!</definedName>
    <definedName name="____G2" localSheetId="11">#REF!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12">#REF!</definedName>
    <definedName name="____JJ1" localSheetId="11">#REF!</definedName>
    <definedName name="____JJ1" localSheetId="8">#REF!</definedName>
    <definedName name="____JJ1" localSheetId="4">#REF!</definedName>
    <definedName name="____JJ1">#REF!</definedName>
    <definedName name="____K1" localSheetId="12">#REF!</definedName>
    <definedName name="____K1" localSheetId="11">#REF!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2">#REF!</definedName>
    <definedName name="____L1" localSheetId="11">#REF!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2">#REF!</definedName>
    <definedName name="____L2" localSheetId="11">#REF!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12">#REF!</definedName>
    <definedName name="____vz2" localSheetId="11">#REF!</definedName>
    <definedName name="____vz2" localSheetId="8">#REF!</definedName>
    <definedName name="____vz2" localSheetId="4">#REF!</definedName>
    <definedName name="____vz2">#REF!</definedName>
    <definedName name="___a03" localSheetId="12">#REF!</definedName>
    <definedName name="___a03" localSheetId="11">#REF!</definedName>
    <definedName name="___a03" localSheetId="8">#REF!</definedName>
    <definedName name="___a03" localSheetId="4">#REF!</definedName>
    <definedName name="___a03">#REF!</definedName>
    <definedName name="___A1" localSheetId="12">#REF!</definedName>
    <definedName name="___A1" localSheetId="11">#REF!</definedName>
    <definedName name="___A1" localSheetId="8">#REF!</definedName>
    <definedName name="___A1" localSheetId="4">#REF!</definedName>
    <definedName name="___A1">#REF!</definedName>
    <definedName name="___A25" localSheetId="12">#REF!</definedName>
    <definedName name="___A25" localSheetId="11">#REF!</definedName>
    <definedName name="___A25" localSheetId="4">#REF!</definedName>
    <definedName name="___A25">#REF!</definedName>
    <definedName name="___CD1" localSheetId="12">#REF!</definedName>
    <definedName name="___CD1" localSheetId="11">#REF!</definedName>
    <definedName name="___CD1" localSheetId="4">#REF!</definedName>
    <definedName name="___CD1">#REF!</definedName>
    <definedName name="___ddd1" localSheetId="12">#REF!</definedName>
    <definedName name="___ddd1" localSheetId="11">#REF!</definedName>
    <definedName name="___ddd1" localSheetId="4">#REF!</definedName>
    <definedName name="___ddd1">#REF!</definedName>
    <definedName name="___G2" localSheetId="12">#REF!</definedName>
    <definedName name="___G2" localSheetId="11">#REF!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12">#REF!</definedName>
    <definedName name="___JJ1" localSheetId="11">#REF!</definedName>
    <definedName name="___JJ1" localSheetId="8">#REF!</definedName>
    <definedName name="___JJ1" localSheetId="4">#REF!</definedName>
    <definedName name="___JJ1">#REF!</definedName>
    <definedName name="___K1" localSheetId="12">#REF!</definedName>
    <definedName name="___K1" localSheetId="11">#REF!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2">#REF!</definedName>
    <definedName name="___L1" localSheetId="11">#REF!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2">#REF!</definedName>
    <definedName name="___L2" localSheetId="11">#REF!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12">#REF!</definedName>
    <definedName name="___vz2" localSheetId="11">#REF!</definedName>
    <definedName name="___vz2" localSheetId="8">#REF!</definedName>
    <definedName name="___vz2" localSheetId="4">#REF!</definedName>
    <definedName name="___vz2">#REF!</definedName>
    <definedName name="__a03" localSheetId="12">#REF!</definedName>
    <definedName name="__a03" localSheetId="11">#REF!</definedName>
    <definedName name="__a03" localSheetId="8">#REF!</definedName>
    <definedName name="__a03" localSheetId="4">#REF!</definedName>
    <definedName name="__a03">#REF!</definedName>
    <definedName name="__A1" localSheetId="12">#REF!</definedName>
    <definedName name="__A1" localSheetId="11">#REF!</definedName>
    <definedName name="__A1" localSheetId="8">#REF!</definedName>
    <definedName name="__A1" localSheetId="4">#REF!</definedName>
    <definedName name="__A1">#REF!</definedName>
    <definedName name="__A25" localSheetId="12">#REF!</definedName>
    <definedName name="__A25" localSheetId="11">#REF!</definedName>
    <definedName name="__A25" localSheetId="4">#REF!</definedName>
    <definedName name="__A25">#REF!</definedName>
    <definedName name="__CD1" localSheetId="12">#REF!</definedName>
    <definedName name="__CD1" localSheetId="11">#REF!</definedName>
    <definedName name="__CD1" localSheetId="4">#REF!</definedName>
    <definedName name="__CD1">#REF!</definedName>
    <definedName name="__ddd1" localSheetId="12">#REF!</definedName>
    <definedName name="__ddd1" localSheetId="11">#REF!</definedName>
    <definedName name="__ddd1" localSheetId="4">#REF!</definedName>
    <definedName name="__ddd1">#REF!</definedName>
    <definedName name="__G2" localSheetId="12">#REF!</definedName>
    <definedName name="__G2" localSheetId="11">#REF!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12">#REF!</definedName>
    <definedName name="__JJ1" localSheetId="11">#REF!</definedName>
    <definedName name="__JJ1" localSheetId="8">#REF!</definedName>
    <definedName name="__JJ1" localSheetId="4">#REF!</definedName>
    <definedName name="__JJ1">#REF!</definedName>
    <definedName name="__K1" localSheetId="12">#REF!</definedName>
    <definedName name="__K1" localSheetId="11">#REF!</definedName>
    <definedName name="__K1" localSheetId="8">#REF!</definedName>
    <definedName name="__K1" localSheetId="4">#REF!</definedName>
    <definedName name="__K1">#REF!</definedName>
    <definedName name="__L1" localSheetId="12">#REF!</definedName>
    <definedName name="__L1" localSheetId="11">#REF!</definedName>
    <definedName name="__L1" localSheetId="8">#REF!</definedName>
    <definedName name="__L1" localSheetId="4">#REF!</definedName>
    <definedName name="__L1">#REF!</definedName>
    <definedName name="__L2" localSheetId="12">#REF!</definedName>
    <definedName name="__L2" localSheetId="11">#REF!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12">#REF!</definedName>
    <definedName name="__vz2" localSheetId="11">#REF!</definedName>
    <definedName name="__vz2" localSheetId="8">#REF!</definedName>
    <definedName name="__vz2" localSheetId="4">#REF!</definedName>
    <definedName name="__vz2">#REF!</definedName>
    <definedName name="_a03" localSheetId="12">#REF!</definedName>
    <definedName name="_a03" localSheetId="11">#REF!</definedName>
    <definedName name="_a03" localSheetId="8">#REF!</definedName>
    <definedName name="_a03" localSheetId="4">#REF!</definedName>
    <definedName name="_a03">#REF!</definedName>
    <definedName name="_A1" localSheetId="12">#REF!</definedName>
    <definedName name="_A1" localSheetId="11">#REF!</definedName>
    <definedName name="_A1" localSheetId="8">#REF!</definedName>
    <definedName name="_A1" localSheetId="4">#REF!</definedName>
    <definedName name="_A1">#REF!</definedName>
    <definedName name="_A25" localSheetId="12">#REF!</definedName>
    <definedName name="_A25" localSheetId="11">#REF!</definedName>
    <definedName name="_A25" localSheetId="4">#REF!</definedName>
    <definedName name="_A25">#REF!</definedName>
    <definedName name="_CD1" localSheetId="12">#REF!</definedName>
    <definedName name="_CD1" localSheetId="11">#REF!</definedName>
    <definedName name="_CD1" localSheetId="4">#REF!</definedName>
    <definedName name="_CD1">#REF!</definedName>
    <definedName name="_ddd1" localSheetId="12">#REF!</definedName>
    <definedName name="_ddd1" localSheetId="11">#REF!</definedName>
    <definedName name="_ddd1" localSheetId="4">#REF!</definedName>
    <definedName name="_ddd1">#REF!</definedName>
    <definedName name="_fc" localSheetId="12">#REF!</definedName>
    <definedName name="_fc" localSheetId="11">#REF!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2">#REF!</definedName>
    <definedName name="_G2" localSheetId="11">#REF!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12">#REF!</definedName>
    <definedName name="_JJ1" localSheetId="11">#REF!</definedName>
    <definedName name="_JJ1" localSheetId="8">#REF!</definedName>
    <definedName name="_JJ1" localSheetId="4">#REF!</definedName>
    <definedName name="_JJ1">#REF!</definedName>
    <definedName name="_K1" localSheetId="12">#REF!</definedName>
    <definedName name="_K1" localSheetId="11">#REF!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2">#REF!</definedName>
    <definedName name="_L1" localSheetId="11">#REF!</definedName>
    <definedName name="_L1" localSheetId="8">#REF!</definedName>
    <definedName name="_L1" localSheetId="4">#REF!</definedName>
    <definedName name="_L1" localSheetId="5">#REF!</definedName>
    <definedName name="_L1" localSheetId="6">#REF!</definedName>
    <definedName name="_L1">#REF!</definedName>
    <definedName name="_L2" localSheetId="12">#REF!</definedName>
    <definedName name="_L2" localSheetId="11">#REF!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12" hidden="1">#REF!</definedName>
    <definedName name="_Regression_Out" localSheetId="11"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2" hidden="1">#REF!</definedName>
    <definedName name="_Regression_X" localSheetId="11"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2" hidden="1">#REF!</definedName>
    <definedName name="_Regression_Y" localSheetId="11"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2">#REF!</definedName>
    <definedName name="_vz2" localSheetId="11">#REF!</definedName>
    <definedName name="_vz2" localSheetId="4">#REF!</definedName>
    <definedName name="_vz2">#REF!</definedName>
    <definedName name="A" localSheetId="12">#REF!</definedName>
    <definedName name="A" localSheetId="11">#REF!</definedName>
    <definedName name="A" localSheetId="4">#REF!</definedName>
    <definedName name="A">#REF!</definedName>
    <definedName name="A_IMPRESIÓN_IM" localSheetId="12">#REF!</definedName>
    <definedName name="A_IMPRESIÓN_IM" localSheetId="11">#REF!</definedName>
    <definedName name="A_IMPRESIÓN_IM" localSheetId="4">#REF!</definedName>
    <definedName name="A_IMPRESIÓN_IM" localSheetId="5">#REF!</definedName>
    <definedName name="A_IMPRESIÓN_IM">#REF!</definedName>
    <definedName name="AAA" localSheetId="12">#REF!</definedName>
    <definedName name="AAA" localSheetId="11">#REF!</definedName>
    <definedName name="AAA" localSheetId="4">#REF!</definedName>
    <definedName name="AAA">#REF!</definedName>
    <definedName name="AAAA" localSheetId="12">#REF!</definedName>
    <definedName name="AAAA" localSheetId="11">#REF!</definedName>
    <definedName name="AAAA" localSheetId="4">#REF!</definedName>
    <definedName name="AAAA">#REF!</definedName>
    <definedName name="AAAAA" localSheetId="12">#REF!</definedName>
    <definedName name="AAAAA" localSheetId="11">#REF!</definedName>
    <definedName name="AAAAA" localSheetId="4">#REF!</definedName>
    <definedName name="AAAAA">#REF!</definedName>
    <definedName name="AAAAAA" localSheetId="12">#REF!</definedName>
    <definedName name="AAAAAA" localSheetId="11">#REF!</definedName>
    <definedName name="AAAAAA" localSheetId="4">#REF!</definedName>
    <definedName name="AAAAAA">#REF!</definedName>
    <definedName name="AAIU" localSheetId="10">'[3]Resumen resul laborat'!$AE$5:$AE$33</definedName>
    <definedName name="AAIU" localSheetId="12">'[3]Resumen resul laborat'!$AE$5:$AE$33</definedName>
    <definedName name="AAIU" localSheetId="9">'[3]Resumen resul laborat'!$AE$5:$AE$33</definedName>
    <definedName name="AAIU" localSheetId="11">'[3]Resumen resul laborat'!$AE$5:$AE$33</definedName>
    <definedName name="AAIU" localSheetId="8">'[3]Resumen resul laborat'!$AE$5:$AE$33</definedName>
    <definedName name="AAIU" localSheetId="7">'[3]Resumen resul laborat'!$AE$5:$AE$33</definedName>
    <definedName name="AAIU" localSheetId="4">'[4]Resumen resul laborat'!$AE$5:$AE$33</definedName>
    <definedName name="AAIU" localSheetId="5">'[3]Resumen resul laborat'!$AE$5:$AE$33</definedName>
    <definedName name="AAIU" localSheetId="6">'[4]Resumen resul laborat'!$AE$5:$AE$33</definedName>
    <definedName name="AAIU">'[4]Resumen resul laborat'!$AE$5:$AE$33</definedName>
    <definedName name="Acumulado">[5]Datos!$S$3:$S$1912</definedName>
    <definedName name="AIU" localSheetId="10">'[3]Resumen resul laborat'!$AE$5:$AE$34</definedName>
    <definedName name="AIU" localSheetId="12">'[3]Resumen resul laborat'!$AE$5:$AE$34</definedName>
    <definedName name="AIU" localSheetId="9">'[3]Resumen resul laborat'!$AE$5:$AE$34</definedName>
    <definedName name="AIU" localSheetId="11">'[3]Resumen resul laborat'!$AE$5:$AE$34</definedName>
    <definedName name="AIU" localSheetId="8">'[3]Resumen resul laborat'!$AE$5:$AE$34</definedName>
    <definedName name="AIU" localSheetId="7">'[3]Resumen resul laborat'!$AE$5:$AE$34</definedName>
    <definedName name="AIU" localSheetId="4">'[4]Resumen resul laborat'!$AE$5:$AE$34</definedName>
    <definedName name="AIU" localSheetId="5">'[3]Resumen resul laborat'!$AE$5:$AE$34</definedName>
    <definedName name="AIU" localSheetId="6">'[4]Resumen resul laborat'!$AE$5:$AE$34</definedName>
    <definedName name="AIU">'[4]Resumen resul laborat'!$AE$5:$AE$34</definedName>
    <definedName name="alaaa" localSheetId="12">#REF!</definedName>
    <definedName name="alaaa" localSheetId="11">#REF!</definedName>
    <definedName name="alaaa" localSheetId="8">#REF!</definedName>
    <definedName name="alaaa" localSheetId="4">#REF!</definedName>
    <definedName name="alaaa">#REF!</definedName>
    <definedName name="alarg" localSheetId="12">#REF!</definedName>
    <definedName name="alarg" localSheetId="11">#REF!</definedName>
    <definedName name="alarg" localSheetId="8">#REF!</definedName>
    <definedName name="alarg" localSheetId="4">#REF!</definedName>
    <definedName name="alarg">#REF!</definedName>
    <definedName name="_xlnm.Print_Area" localSheetId="2">'Financiero '!$B$1:$U$180</definedName>
    <definedName name="_xlnm.Print_Area" localSheetId="1">Predial!$A$1:$I$46</definedName>
    <definedName name="_xlnm.Print_Area" localSheetId="10">'Reg fotog ambien OyM-Mjto UF1y3'!$A$1:$L$44</definedName>
    <definedName name="_xlnm.Print_Area" localSheetId="9">'Reg fotográfico ambiental UF1y3'!$A$1:$L$299</definedName>
    <definedName name="_xlnm.Print_Area" localSheetId="8">'Registro fotográfico OyM'!$B$1:$M$101</definedName>
    <definedName name="_xlnm.Print_Area" localSheetId="4">'Registro fotográfico redes'!$B$1:$L$117</definedName>
    <definedName name="_xlnm.Print_Area" localSheetId="5">'Registro fotográfico técnico'!$B$1:$L$104</definedName>
    <definedName name="_xlnm.Print_Area" localSheetId="6">'Registro fotográfico túnel'!$B$1:$L$229</definedName>
    <definedName name="arena" localSheetId="10">#REF!</definedName>
    <definedName name="arena" localSheetId="12">#REF!</definedName>
    <definedName name="arena" localSheetId="9">#REF!</definedName>
    <definedName name="arena" localSheetId="11">#REF!</definedName>
    <definedName name="arena" localSheetId="8">#REF!</definedName>
    <definedName name="arena" localSheetId="4">#REF!</definedName>
    <definedName name="arena">#REF!</definedName>
    <definedName name="asentamiento" localSheetId="12">#REF!</definedName>
    <definedName name="asentamiento" localSheetId="11">#REF!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10">[1]DATOS!#REF!</definedName>
    <definedName name="bbb" localSheetId="12">[1]DATOS!#REF!</definedName>
    <definedName name="bbb" localSheetId="9">[1]DATOS!#REF!</definedName>
    <definedName name="bbb" localSheetId="11">[1]DATOS!#REF!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12" hidden="1">[7]L!#REF!</definedName>
    <definedName name="boor" localSheetId="11"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12">#REF!</definedName>
    <definedName name="BuiltIn_Print_Titles___0___0___0___0___0" localSheetId="11">#REF!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2">#REF!</definedName>
    <definedName name="C.B.R._USME" localSheetId="11">#REF!</definedName>
    <definedName name="C.B.R._USME" localSheetId="8">#REF!</definedName>
    <definedName name="C.B.R._USME" localSheetId="4">#REF!</definedName>
    <definedName name="C.B.R._USME">#REF!</definedName>
    <definedName name="C.B.R_Usme" localSheetId="12">#REF!</definedName>
    <definedName name="C.B.R_Usme" localSheetId="11">#REF!</definedName>
    <definedName name="C.B.R_Usme" localSheetId="4">#REF!</definedName>
    <definedName name="C.B.R_Usme">#REF!</definedName>
    <definedName name="C_B_R_USME" localSheetId="12">#REF!</definedName>
    <definedName name="C_B_R_USME" localSheetId="11">#REF!</definedName>
    <definedName name="C_B_R_USME" localSheetId="4">#REF!</definedName>
    <definedName name="C_B_R_USME">#REF!</definedName>
    <definedName name="CARACTERIZACION" localSheetId="12">#REF!</definedName>
    <definedName name="CARACTERIZACION" localSheetId="11">#REF!</definedName>
    <definedName name="CARACTERIZACION" localSheetId="4">#REF!</definedName>
    <definedName name="CARACTERIZACION">#REF!</definedName>
    <definedName name="CARAS" localSheetId="12">#REF!</definedName>
    <definedName name="CARAS" localSheetId="11">#REF!</definedName>
    <definedName name="CARAS" localSheetId="4">#REF!</definedName>
    <definedName name="CARAS">#REF!</definedName>
    <definedName name="CARASF2" localSheetId="12">#REF!</definedName>
    <definedName name="CARASF2" localSheetId="11">#REF!</definedName>
    <definedName name="CARASF2" localSheetId="4">#REF!</definedName>
    <definedName name="CARASF2">#REF!</definedName>
    <definedName name="CARLOS" localSheetId="12">#REF!</definedName>
    <definedName name="CARLOS" localSheetId="11">#REF!</definedName>
    <definedName name="CARLOS" localSheetId="4">#REF!</definedName>
    <definedName name="CARLOS">#REF!</definedName>
    <definedName name="CARSF1" localSheetId="12">#REF!</definedName>
    <definedName name="CARSF1" localSheetId="11">#REF!</definedName>
    <definedName name="CARSF1" localSheetId="4">#REF!</definedName>
    <definedName name="CARSF1">#REF!</definedName>
    <definedName name="CARSF2" localSheetId="12">#REF!</definedName>
    <definedName name="CARSF2" localSheetId="11">#REF!</definedName>
    <definedName name="CARSF2" localSheetId="4">#REF!</definedName>
    <definedName name="CARSF2">#REF!</definedName>
    <definedName name="CARSF3" localSheetId="12">#REF!</definedName>
    <definedName name="CARSF3" localSheetId="11">#REF!</definedName>
    <definedName name="CARSF3" localSheetId="4">#REF!</definedName>
    <definedName name="CARSF3">#REF!</definedName>
    <definedName name="Cimiento" localSheetId="10">[8]Hoja2!$C$9:$C$11</definedName>
    <definedName name="Cimiento" localSheetId="12">[8]Hoja2!$C$9:$C$11</definedName>
    <definedName name="Cimiento" localSheetId="9">[8]Hoja2!$C$9:$C$11</definedName>
    <definedName name="Cimiento" localSheetId="11">[8]Hoja2!$C$9:$C$11</definedName>
    <definedName name="Cimiento" localSheetId="8">[8]Hoja2!$C$9:$C$11</definedName>
    <definedName name="Cimiento">[9]Hoja2!$C$9:$C$11</definedName>
    <definedName name="Clasificacion" localSheetId="10">[10]!Clasificacion</definedName>
    <definedName name="Clasificacion" localSheetId="12">[10]!Clasificacion</definedName>
    <definedName name="Clasificacion" localSheetId="11">[10]!Clasificacion</definedName>
    <definedName name="Clasificacion" localSheetId="4">[10]!Clasificacion</definedName>
    <definedName name="Clasificacion">[10]!Clasificacion</definedName>
    <definedName name="CLASIFICACION1" localSheetId="10">#REF!</definedName>
    <definedName name="CLASIFICACION1" localSheetId="12">#REF!</definedName>
    <definedName name="CLASIFICACION1" localSheetId="9">#REF!</definedName>
    <definedName name="CLASIFICACION1" localSheetId="11">#REF!</definedName>
    <definedName name="CLASIFICACION1" localSheetId="8">#REF!</definedName>
    <definedName name="CLASIFICACION1" localSheetId="4">#REF!</definedName>
    <definedName name="CLASIFICACION1">#REF!</definedName>
    <definedName name="CLASIFICACION2" localSheetId="12">#REF!</definedName>
    <definedName name="CLASIFICACION2" localSheetId="11">#REF!</definedName>
    <definedName name="CLASIFICACION2" localSheetId="8">#REF!</definedName>
    <definedName name="CLASIFICACION2" localSheetId="4">#REF!</definedName>
    <definedName name="CLASIFICACION2">#REF!</definedName>
    <definedName name="CONCEPTO">'[6]Consignaciones CCS'!$G$8:$G$379</definedName>
    <definedName name="COTA" localSheetId="10">#REF!</definedName>
    <definedName name="COTA" localSheetId="12">#REF!</definedName>
    <definedName name="COTA" localSheetId="9">#REF!</definedName>
    <definedName name="COTA" localSheetId="11">#REF!</definedName>
    <definedName name="COTA" localSheetId="8">#REF!</definedName>
    <definedName name="COTA" localSheetId="4">#REF!</definedName>
    <definedName name="COTA">#REF!</definedName>
    <definedName name="CUA" localSheetId="12">#REF!</definedName>
    <definedName name="CUA" localSheetId="11">#REF!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2">#REF!</definedName>
    <definedName name="CUADR1" localSheetId="11">#REF!</definedName>
    <definedName name="CUADR1" localSheetId="4">#REF!</definedName>
    <definedName name="CUADR1">#REF!</definedName>
    <definedName name="CUADRO" localSheetId="12">#REF!</definedName>
    <definedName name="CUADRO" localSheetId="11">#REF!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2">#REF!</definedName>
    <definedName name="CVBBB" localSheetId="11">#REF!</definedName>
    <definedName name="CVBBB" localSheetId="4">#REF!</definedName>
    <definedName name="CVBBB">#REF!</definedName>
    <definedName name="D" localSheetId="12">#REF!</definedName>
    <definedName name="D" localSheetId="11">#REF!</definedName>
    <definedName name="D" localSheetId="8">#REF!</definedName>
    <definedName name="D" localSheetId="4">#REF!</definedName>
    <definedName name="D" localSheetId="5">#REF!</definedName>
    <definedName name="D" localSheetId="6">#REF!</definedName>
    <definedName name="D">#REF!</definedName>
    <definedName name="Datos" localSheetId="12">#REF!</definedName>
    <definedName name="Datos" localSheetId="11">#REF!</definedName>
    <definedName name="Datos" localSheetId="4">#REF!</definedName>
    <definedName name="Datos" localSheetId="5">#REF!</definedName>
    <definedName name="Datos">#REF!</definedName>
    <definedName name="dddd" localSheetId="12">#REF!</definedName>
    <definedName name="dddd" localSheetId="11">#REF!</definedName>
    <definedName name="dddd" localSheetId="4">#REF!</definedName>
    <definedName name="dddd">#REF!</definedName>
    <definedName name="DEPARTAMENTO" localSheetId="12">#REF!</definedName>
    <definedName name="DEPARTAMENTO" localSheetId="11">#REF!</definedName>
    <definedName name="DEPARTAMENTO" localSheetId="4">#REF!</definedName>
    <definedName name="DEPARTAMENTO" localSheetId="5">#REF!</definedName>
    <definedName name="DEPARTAMENTO">#REF!</definedName>
    <definedName name="DEPARTAMENTO1" localSheetId="12">#REF!</definedName>
    <definedName name="DEPARTAMENTO1" localSheetId="11">#REF!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12">#REF!</definedName>
    <definedName name="dgdgdg" localSheetId="11">#REF!</definedName>
    <definedName name="dgdgdg" localSheetId="8">#REF!</definedName>
    <definedName name="dgdgdg" localSheetId="4">#REF!</definedName>
    <definedName name="dgdgdg">#REF!</definedName>
    <definedName name="dgdgfe" localSheetId="12">#REF!</definedName>
    <definedName name="dgdgfe" localSheetId="11">#REF!</definedName>
    <definedName name="dgdgfe" localSheetId="8">#REF!</definedName>
    <definedName name="dgdgfe" localSheetId="4">#REF!</definedName>
    <definedName name="dgdgfe">#REF!</definedName>
    <definedName name="DIANA" localSheetId="12">#REF!</definedName>
    <definedName name="DIANA" localSheetId="11">#REF!</definedName>
    <definedName name="DIANA" localSheetId="8">#REF!</definedName>
    <definedName name="DIANA" localSheetId="4">#REF!</definedName>
    <definedName name="DIANA">#REF!</definedName>
    <definedName name="DISEÑOMARSHALL" localSheetId="12">#REF!</definedName>
    <definedName name="DISEÑOMARSHALL" localSheetId="11">#REF!</definedName>
    <definedName name="DISEÑOMARSHALL" localSheetId="4">#REF!</definedName>
    <definedName name="DISEÑOMARSHALL">#REF!</definedName>
    <definedName name="DIVISION">#N/A</definedName>
    <definedName name="DLKFK" localSheetId="12">#REF!</definedName>
    <definedName name="DLKFK" localSheetId="11">#REF!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2">[1]DATOS!#REF!</definedName>
    <definedName name="enero" localSheetId="11">[1]DATOS!#REF!</definedName>
    <definedName name="enero" localSheetId="8">[1]DATOS!#REF!</definedName>
    <definedName name="enero" localSheetId="7">[1]DATOS!#REF!</definedName>
    <definedName name="enero" localSheetId="4">[1]DATOS!#REF!</definedName>
    <definedName name="enero">[1]DATOS!#REF!</definedName>
    <definedName name="EQUIV" localSheetId="12">#REF!</definedName>
    <definedName name="EQUIV" localSheetId="11">#REF!</definedName>
    <definedName name="EQUIV" localSheetId="8">#REF!</definedName>
    <definedName name="EQUIV" localSheetId="4">#REF!</definedName>
    <definedName name="EQUIV">#REF!</definedName>
    <definedName name="Estabilidad" localSheetId="12">#REF!</definedName>
    <definedName name="Estabilidad" localSheetId="11">#REF!</definedName>
    <definedName name="Estabilidad" localSheetId="8">#REF!</definedName>
    <definedName name="Estabilidad" localSheetId="4">#REF!</definedName>
    <definedName name="Estabilidad">#REF!</definedName>
    <definedName name="Estabilidad2" localSheetId="12">#REF!</definedName>
    <definedName name="Estabilidad2" localSheetId="11">#REF!</definedName>
    <definedName name="Estabilidad2" localSheetId="8">#REF!</definedName>
    <definedName name="Estabilidad2" localSheetId="4">#REF!</definedName>
    <definedName name="Estabilidad2">#REF!</definedName>
    <definedName name="Estabilidad3" localSheetId="12">#REF!</definedName>
    <definedName name="Estabilidad3" localSheetId="11">#REF!</definedName>
    <definedName name="Estabilidad3" localSheetId="4">#REF!</definedName>
    <definedName name="Estabilidad3">#REF!</definedName>
    <definedName name="ESTACION">'[6]Consignaciones CCS'!$A$8:$A$379</definedName>
    <definedName name="extracciom" localSheetId="10">#REF!</definedName>
    <definedName name="extracciom" localSheetId="12">#REF!</definedName>
    <definedName name="extracciom" localSheetId="9">#REF!</definedName>
    <definedName name="extracciom" localSheetId="11">#REF!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2">#REF!</definedName>
    <definedName name="FacCorec2" localSheetId="11">#REF!</definedName>
    <definedName name="FacCorec2" localSheetId="8">#REF!</definedName>
    <definedName name="FacCorec2" localSheetId="4">#REF!</definedName>
    <definedName name="FacCorec2">#REF!</definedName>
    <definedName name="Faccorec3" localSheetId="12">#REF!</definedName>
    <definedName name="Faccorec3" localSheetId="11">#REF!</definedName>
    <definedName name="Faccorec3" localSheetId="4">#REF!</definedName>
    <definedName name="Faccorec3">#REF!</definedName>
    <definedName name="FactCorrecc" localSheetId="12">#REF!</definedName>
    <definedName name="FactCorrecc" localSheetId="11">#REF!</definedName>
    <definedName name="FactCorrecc" localSheetId="4">#REF!</definedName>
    <definedName name="FactCorrecc">#REF!</definedName>
    <definedName name="feb" localSheetId="2">#REF!</definedName>
    <definedName name="feb" localSheetId="12">#REF!</definedName>
    <definedName name="feb" localSheetId="11">#REF!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'[11]Ficha Financiera'!$L$12</definedName>
    <definedName name="fecha_inicio" localSheetId="1">'[12]Ficha Financiera'!$L$12</definedName>
    <definedName name="fecha_inicio" localSheetId="10">'[13]Ficha Financiera'!$L$12</definedName>
    <definedName name="fecha_inicio" localSheetId="12">'[13]Ficha Financiera'!$L$12</definedName>
    <definedName name="fecha_inicio" localSheetId="9">'[13]Ficha Financiera'!$L$12</definedName>
    <definedName name="fecha_inicio" localSheetId="11">'[13]Ficha Financiera'!$L$12</definedName>
    <definedName name="fecha_inicio" localSheetId="3">'[14]Ficha Financiera'!$L$12</definedName>
    <definedName name="fecha_inicio" localSheetId="5">'[15]Ficha Financiera'!$L$12</definedName>
    <definedName name="fecha_inicio">'[16]Ficha Financiera'!$L$12</definedName>
    <definedName name="fff" localSheetId="10">#REF!</definedName>
    <definedName name="fff" localSheetId="12">#REF!</definedName>
    <definedName name="fff" localSheetId="9">#REF!</definedName>
    <definedName name="fff" localSheetId="11">#REF!</definedName>
    <definedName name="fff" localSheetId="8">#REF!</definedName>
    <definedName name="fff" localSheetId="4">#REF!</definedName>
    <definedName name="fff">#REF!</definedName>
    <definedName name="FIRMA" localSheetId="10">INDIRECTOMIFOTO</definedName>
    <definedName name="FIRMA" localSheetId="12">INDIRECTOMIFOTO</definedName>
    <definedName name="FIRMA" localSheetId="9">INDIRECTOMIFOTO</definedName>
    <definedName name="FIRMA" localSheetId="11">INDIRECTOMIFOTO</definedName>
    <definedName name="FIRMA" localSheetId="8">INDIRECTOMIFOTO</definedName>
    <definedName name="FIRMA" localSheetId="4">INDIRECTOMIFOTO</definedName>
    <definedName name="FIRMA">INDIRECTOMIFOTO</definedName>
    <definedName name="Flujo" localSheetId="10">#REF!</definedName>
    <definedName name="Flujo" localSheetId="12">#REF!</definedName>
    <definedName name="Flujo" localSheetId="9">#REF!</definedName>
    <definedName name="Flujo" localSheetId="11">#REF!</definedName>
    <definedName name="Flujo" localSheetId="8">#REF!</definedName>
    <definedName name="Flujo" localSheetId="4">#REF!</definedName>
    <definedName name="Flujo">#REF!</definedName>
    <definedName name="Flujo2" localSheetId="12">#REF!</definedName>
    <definedName name="Flujo2" localSheetId="11">#REF!</definedName>
    <definedName name="Flujo2" localSheetId="8">#REF!</definedName>
    <definedName name="Flujo2" localSheetId="4">#REF!</definedName>
    <definedName name="Flujo2">#REF!</definedName>
    <definedName name="Flujo3" localSheetId="12">#REF!</definedName>
    <definedName name="Flujo3" localSheetId="11">#REF!</definedName>
    <definedName name="Flujo3" localSheetId="8">#REF!</definedName>
    <definedName name="Flujo3" localSheetId="4">#REF!</definedName>
    <definedName name="Flujo3">#REF!</definedName>
    <definedName name="Fondo" localSheetId="12">#REF!</definedName>
    <definedName name="Fondo" localSheetId="11">#REF!</definedName>
    <definedName name="Fondo" localSheetId="4">#REF!</definedName>
    <definedName name="Fondo">#REF!</definedName>
    <definedName name="fot" localSheetId="2">[1]DATOS!#REF!</definedName>
    <definedName name="fot" localSheetId="1">[2]DATOS!#REF!</definedName>
    <definedName name="fot" localSheetId="12">[1]DATOS!#REF!</definedName>
    <definedName name="fot" localSheetId="11">[1]DATOS!#REF!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10">[1]DATOS!#REF!</definedName>
    <definedName name="ft" localSheetId="12">[1]DATOS!#REF!</definedName>
    <definedName name="ft" localSheetId="9">[1]DATOS!#REF!</definedName>
    <definedName name="ft" localSheetId="11">[1]DATOS!#REF!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12">[17]Datos!#REF!</definedName>
    <definedName name="Fuente" localSheetId="11">[17]Datos!#REF!</definedName>
    <definedName name="Fuente" localSheetId="8">[17]Datos!#REF!</definedName>
    <definedName name="Fuente" localSheetId="4">[17]Datos!#REF!</definedName>
    <definedName name="Fuente">[17]Datos!#REF!</definedName>
    <definedName name="GBR" localSheetId="2">#REF!</definedName>
    <definedName name="GBR" localSheetId="1">#REF!</definedName>
    <definedName name="GBR" localSheetId="10">#REF!</definedName>
    <definedName name="GBR" localSheetId="12">#REF!</definedName>
    <definedName name="GBR" localSheetId="9">#REF!</definedName>
    <definedName name="GBR" localSheetId="11">#REF!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2">#REF!</definedName>
    <definedName name="gdgd" localSheetId="11">#REF!</definedName>
    <definedName name="gdgd" localSheetId="8">#REF!</definedName>
    <definedName name="gdgd" localSheetId="4">#REF!</definedName>
    <definedName name="gdgd">#REF!</definedName>
    <definedName name="ggg">'[18]AG-MOD-FINURA'!$I$14:$J$22</definedName>
    <definedName name="gol" localSheetId="1">[2]DATOS!$E$1:$E$65536</definedName>
    <definedName name="gol">[1]DATOS!$E$1:$E$65536</definedName>
    <definedName name="GRA" localSheetId="12">#REF!</definedName>
    <definedName name="GRA" localSheetId="11">#REF!</definedName>
    <definedName name="GRA" localSheetId="8">#REF!</definedName>
    <definedName name="GRA" localSheetId="4">#REF!</definedName>
    <definedName name="GRA">#REF!</definedName>
    <definedName name="gradacion" localSheetId="12">#REF!</definedName>
    <definedName name="gradacion" localSheetId="11">#REF!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2">#REF!</definedName>
    <definedName name="GRAF" localSheetId="11">#REF!</definedName>
    <definedName name="GRAF" localSheetId="4">#REF!</definedName>
    <definedName name="GRAF">#REF!</definedName>
    <definedName name="graNo" localSheetId="12">#REF!</definedName>
    <definedName name="graNo" localSheetId="11">#REF!</definedName>
    <definedName name="graNo" localSheetId="4">#REF!</definedName>
    <definedName name="graNo">#REF!</definedName>
    <definedName name="h" localSheetId="12">[1]DATOS!#REF!</definedName>
    <definedName name="h" localSheetId="11">[1]DATOS!#REF!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2">[1]DATOS!#REF!</definedName>
    <definedName name="hhhhh" localSheetId="11">[1]DATOS!#REF!</definedName>
    <definedName name="hhhhh" localSheetId="7">[1]DATOS!#REF!</definedName>
    <definedName name="hhhhh" localSheetId="4">[1]DATOS!#REF!</definedName>
    <definedName name="hhhhh" localSheetId="3">[1]DATOS!#REF!</definedName>
    <definedName name="hhhhh">[1]DATOS!#REF!</definedName>
    <definedName name="humedades" localSheetId="12">#REF!</definedName>
    <definedName name="humedades" localSheetId="11">#REF!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10">'[19]Datos Generales'!#REF!</definedName>
    <definedName name="IMAGEN1" localSheetId="12">'[19]Datos Generales'!#REF!</definedName>
    <definedName name="IMAGEN1" localSheetId="9">'[19]Datos Generales'!#REF!</definedName>
    <definedName name="IMAGEN1" localSheetId="11">'[19]Datos Generales'!#REF!</definedName>
    <definedName name="IMAGEN1" localSheetId="8">'[19]Datos Generales'!#REF!</definedName>
    <definedName name="IMAGEN1" localSheetId="4">'[20]Datos Generales'!#REF!</definedName>
    <definedName name="IMAGEN1">'[20]Datos Generales'!#REF!</definedName>
    <definedName name="IMAGEN2" localSheetId="10">'[19]Datos Generales'!#REF!</definedName>
    <definedName name="IMAGEN2" localSheetId="12">'[19]Datos Generales'!#REF!</definedName>
    <definedName name="IMAGEN2" localSheetId="9">'[19]Datos Generales'!#REF!</definedName>
    <definedName name="IMAGEN2" localSheetId="11">'[19]Datos Generales'!#REF!</definedName>
    <definedName name="IMAGEN2" localSheetId="8">'[19]Datos Generales'!#REF!</definedName>
    <definedName name="IMAGEN2" localSheetId="4">'[20]Datos Generales'!#REF!</definedName>
    <definedName name="IMAGEN2">'[20]Datos Generales'!#REF!</definedName>
    <definedName name="inf" localSheetId="2">#REF!</definedName>
    <definedName name="inf" localSheetId="1">#REF!</definedName>
    <definedName name="inf" localSheetId="10">#REF!</definedName>
    <definedName name="inf" localSheetId="12">#REF!</definedName>
    <definedName name="inf" localSheetId="9">#REF!</definedName>
    <definedName name="inf" localSheetId="11">#REF!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2">#REF!</definedName>
    <definedName name="informe" localSheetId="11">#REF!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2">#REF!</definedName>
    <definedName name="J" localSheetId="11">#REF!</definedName>
    <definedName name="J" localSheetId="4">#REF!</definedName>
    <definedName name="J">#REF!</definedName>
    <definedName name="J.J" localSheetId="12">#REF!</definedName>
    <definedName name="J.J" localSheetId="11">#REF!</definedName>
    <definedName name="J.J" localSheetId="4">#REF!</definedName>
    <definedName name="J.J">#REF!</definedName>
    <definedName name="J.J5" localSheetId="12">#REF!</definedName>
    <definedName name="J.J5" localSheetId="11">#REF!</definedName>
    <definedName name="J.J5" localSheetId="4">#REF!</definedName>
    <definedName name="J.J5">#REF!</definedName>
    <definedName name="JAIME" localSheetId="12">#REF!</definedName>
    <definedName name="JAIME" localSheetId="11">#REF!</definedName>
    <definedName name="JAIME" localSheetId="4">#REF!</definedName>
    <definedName name="JAIME">#REF!</definedName>
    <definedName name="JJUUI" localSheetId="12">#REF!</definedName>
    <definedName name="JJUUI" localSheetId="11">#REF!</definedName>
    <definedName name="JJUUI" localSheetId="4">#REF!</definedName>
    <definedName name="JJUUI">#REF!</definedName>
    <definedName name="JKJK" localSheetId="12">#REF!</definedName>
    <definedName name="JKJK" localSheetId="11">#REF!</definedName>
    <definedName name="JKJK" localSheetId="4">#REF!</definedName>
    <definedName name="JKJK">#REF!</definedName>
    <definedName name="jose" localSheetId="12">#REF!</definedName>
    <definedName name="jose" localSheetId="11">#REF!</definedName>
    <definedName name="jose" localSheetId="4">#REF!</definedName>
    <definedName name="jose">#REF!</definedName>
    <definedName name="JOTA">#N/A</definedName>
    <definedName name="JUAN" localSheetId="12">#REF!</definedName>
    <definedName name="JUAN" localSheetId="11">#REF!</definedName>
    <definedName name="JUAN" localSheetId="8">#REF!</definedName>
    <definedName name="JUAN" localSheetId="4">#REF!</definedName>
    <definedName name="JUAN">#REF!</definedName>
    <definedName name="JUANA" localSheetId="12">#REF!</definedName>
    <definedName name="JUANA" localSheetId="11">#REF!</definedName>
    <definedName name="JUANA" localSheetId="8">#REF!</definedName>
    <definedName name="JUANA" localSheetId="4">#REF!</definedName>
    <definedName name="JUANA">#REF!</definedName>
    <definedName name="julio" localSheetId="12">#REF!</definedName>
    <definedName name="julio" localSheetId="11">#REF!</definedName>
    <definedName name="julio" localSheetId="8">#REF!</definedName>
    <definedName name="julio" localSheetId="4">#REF!</definedName>
    <definedName name="julio">#REF!</definedName>
    <definedName name="JUSNSNS" localSheetId="12">#REF!</definedName>
    <definedName name="JUSNSNS" localSheetId="11">#REF!</definedName>
    <definedName name="JUSNSNS" localSheetId="4">#REF!</definedName>
    <definedName name="JUSNSNS">#REF!</definedName>
    <definedName name="K" localSheetId="12">#REF!</definedName>
    <definedName name="K" localSheetId="11">#REF!</definedName>
    <definedName name="K" localSheetId="4">#REF!</definedName>
    <definedName name="K" localSheetId="5">#REF!</definedName>
    <definedName name="K">#REF!</definedName>
    <definedName name="KIU" localSheetId="12">#REF!</definedName>
    <definedName name="KIU" localSheetId="11">#REF!</definedName>
    <definedName name="KIU" localSheetId="4">#REF!</definedName>
    <definedName name="KIU" localSheetId="5">#REF!</definedName>
    <definedName name="KIU">#REF!</definedName>
    <definedName name="KJUI" localSheetId="12">#REF!</definedName>
    <definedName name="KJUI" localSheetId="11">#REF!</definedName>
    <definedName name="KJUI" localSheetId="4">#REF!</definedName>
    <definedName name="KJUI" localSheetId="5">#REF!</definedName>
    <definedName name="KJUI">#REF!</definedName>
    <definedName name="KOIUIYUU" localSheetId="12">#REF!</definedName>
    <definedName name="KOIUIYUU" localSheetId="11">#REF!</definedName>
    <definedName name="KOIUIYUU" localSheetId="4">#REF!</definedName>
    <definedName name="KOIUIYUU" localSheetId="5">#REF!</definedName>
    <definedName name="KOIUIYUU">#REF!</definedName>
    <definedName name="KOP" localSheetId="12">#REF!</definedName>
    <definedName name="KOP" localSheetId="11">#REF!</definedName>
    <definedName name="KOP" localSheetId="4">#REF!</definedName>
    <definedName name="KOP" localSheetId="5">#REF!</definedName>
    <definedName name="KOP">#REF!</definedName>
    <definedName name="KSUDUD" localSheetId="12">#REF!</definedName>
    <definedName name="KSUDUD" localSheetId="11">#REF!</definedName>
    <definedName name="KSUDUD" localSheetId="4">#REF!</definedName>
    <definedName name="KSUDUD">#REF!</definedName>
    <definedName name="l" localSheetId="12">#REF!</definedName>
    <definedName name="l" localSheetId="11">#REF!</definedName>
    <definedName name="l" localSheetId="4">#REF!</definedName>
    <definedName name="l">#REF!</definedName>
    <definedName name="lectarcilla1" localSheetId="12">#REF!</definedName>
    <definedName name="lectarcilla1" localSheetId="11">#REF!</definedName>
    <definedName name="lectarcilla1" localSheetId="4">#REF!</definedName>
    <definedName name="lectarcilla1">#REF!</definedName>
    <definedName name="lectarcilla2" localSheetId="12">#REF!</definedName>
    <definedName name="lectarcilla2" localSheetId="11">#REF!</definedName>
    <definedName name="lectarcilla2" localSheetId="4">#REF!</definedName>
    <definedName name="lectarcilla2">#REF!</definedName>
    <definedName name="lectarcilla3" localSheetId="12">#REF!</definedName>
    <definedName name="lectarcilla3" localSheetId="11">#REF!</definedName>
    <definedName name="lectarcilla3" localSheetId="4">#REF!</definedName>
    <definedName name="lectarcilla3">#REF!</definedName>
    <definedName name="lectarena1" localSheetId="12">#REF!</definedName>
    <definedName name="lectarena1" localSheetId="11">#REF!</definedName>
    <definedName name="lectarena1" localSheetId="4">#REF!</definedName>
    <definedName name="lectarena1">#REF!</definedName>
    <definedName name="lectarena2" localSheetId="12">#REF!</definedName>
    <definedName name="lectarena2" localSheetId="11">#REF!</definedName>
    <definedName name="lectarena2" localSheetId="4">#REF!</definedName>
    <definedName name="lectarena2">#REF!</definedName>
    <definedName name="lectarena3" localSheetId="12">#REF!</definedName>
    <definedName name="lectarena3" localSheetId="11">#REF!</definedName>
    <definedName name="lectarena3" localSheetId="4">#REF!</definedName>
    <definedName name="lectarena3">#REF!</definedName>
    <definedName name="LGSDGHGGSDF" localSheetId="12">#REF!</definedName>
    <definedName name="LGSDGHGGSDF" localSheetId="11">#REF!</definedName>
    <definedName name="LGSDGHGGSDF" localSheetId="4">#REF!</definedName>
    <definedName name="LGSDGHGGSDF">#REF!</definedName>
    <definedName name="lim.lim" localSheetId="2">[1]DATOS!#REF!</definedName>
    <definedName name="lim.lim" localSheetId="1">[2]DATOS!#REF!</definedName>
    <definedName name="lim.lim" localSheetId="12">[1]DATOS!#REF!</definedName>
    <definedName name="lim.lim" localSheetId="11">[1]DATOS!#REF!</definedName>
    <definedName name="lim.lim" localSheetId="4">[1]DATOS!#REF!</definedName>
    <definedName name="lim.lim" localSheetId="3">[1]DATOS!#REF!</definedName>
    <definedName name="lim.lim" localSheetId="5">[1]DATOS!#REF!</definedName>
    <definedName name="lim.lim">[1]DATOS!#REF!</definedName>
    <definedName name="limite" localSheetId="12">#REF!</definedName>
    <definedName name="limite" localSheetId="11">#REF!</definedName>
    <definedName name="limite" localSheetId="8">#REF!</definedName>
    <definedName name="limite" localSheetId="4">#REF!</definedName>
    <definedName name="limite">#REF!</definedName>
    <definedName name="listado">[21]LISTADO!$A$5:$F$329</definedName>
    <definedName name="ll" localSheetId="1">[2]DATOS!$W$1:$W$65536</definedName>
    <definedName name="ll">[1]DATOS!$W$1:$W$65536</definedName>
    <definedName name="lll" localSheetId="12">#REF!</definedName>
    <definedName name="lll" localSheetId="11">#REF!</definedName>
    <definedName name="lll" localSheetId="8">#REF!</definedName>
    <definedName name="lll" localSheetId="4">#REF!</definedName>
    <definedName name="lll">#REF!</definedName>
    <definedName name="locali" localSheetId="12">#REF!</definedName>
    <definedName name="locali" localSheetId="11">#REF!</definedName>
    <definedName name="locali" localSheetId="8">#REF!</definedName>
    <definedName name="locali" localSheetId="4">#REF!</definedName>
    <definedName name="locali">#REF!</definedName>
    <definedName name="LUIS" localSheetId="12">#REF!</definedName>
    <definedName name="LUIS" localSheetId="11">#REF!</definedName>
    <definedName name="LUIS" localSheetId="8">#REF!</definedName>
    <definedName name="LUIS" localSheetId="4">#REF!</definedName>
    <definedName name="LUIS">#REF!</definedName>
    <definedName name="LUISJUAN" localSheetId="12">#REF!</definedName>
    <definedName name="LUISJUAN" localSheetId="11">#REF!</definedName>
    <definedName name="LUISJUAN" localSheetId="4">#REF!</definedName>
    <definedName name="LUISJUAN">#REF!</definedName>
    <definedName name="lusi" localSheetId="12">#REF!</definedName>
    <definedName name="lusi" localSheetId="11">#REF!</definedName>
    <definedName name="lusi" localSheetId="4">#REF!</definedName>
    <definedName name="lusi">#REF!</definedName>
    <definedName name="MATRIZ.D" localSheetId="12">#REF!</definedName>
    <definedName name="MATRIZ.D" localSheetId="11">#REF!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2">'[22]EXTRACCIÓN (PARAFINADA)'!#REF!</definedName>
    <definedName name="MATRIZ.E" localSheetId="11">'[22]EXTRACCIÓN (PARAFINADA)'!#REF!</definedName>
    <definedName name="MATRIZ.E" localSheetId="7">'[22]EXTRACCIÓN (PARAFINADA)'!#REF!</definedName>
    <definedName name="MATRIZ.E" localSheetId="4">'[22]EXTRACCIÓN (PARAFINADA)'!#REF!</definedName>
    <definedName name="MATRIZ.E" localSheetId="5">'[22]EXTRACCIÓN (PARAFINADA)'!#REF!</definedName>
    <definedName name="MATRIZ.E">'[22]EXTRACCIÓN (PARAFINADA)'!#REF!</definedName>
    <definedName name="MATRIZ.F" localSheetId="10">#REF!</definedName>
    <definedName name="MATRIZ.F" localSheetId="12">#REF!</definedName>
    <definedName name="MATRIZ.F" localSheetId="9">#REF!</definedName>
    <definedName name="MATRIZ.F" localSheetId="11">#REF!</definedName>
    <definedName name="MATRIZ.F" localSheetId="8">#REF!</definedName>
    <definedName name="MATRIZ.F" localSheetId="4">#REF!</definedName>
    <definedName name="MATRIZ.F">#REF!</definedName>
    <definedName name="MAURICIO" localSheetId="12">#REF!</definedName>
    <definedName name="MAURICIO" localSheetId="11">#REF!</definedName>
    <definedName name="MAURICIO" localSheetId="8">#REF!</definedName>
    <definedName name="MAURICIO" localSheetId="4">#REF!</definedName>
    <definedName name="MAURICIO">#REF!</definedName>
    <definedName name="msdmsdn" localSheetId="12">#REF!</definedName>
    <definedName name="msdmsdn" localSheetId="11">#REF!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[23]DATOS!$AI$3:$AI$1127</definedName>
    <definedName name="muestra" localSheetId="10">#REF!</definedName>
    <definedName name="muestra" localSheetId="12">#REF!</definedName>
    <definedName name="muestra" localSheetId="9">#REF!</definedName>
    <definedName name="muestra" localSheetId="11">#REF!</definedName>
    <definedName name="muestra" localSheetId="8">#REF!</definedName>
    <definedName name="muestra" localSheetId="4">#REF!</definedName>
    <definedName name="muestra">#REF!</definedName>
    <definedName name="MuestraNo" localSheetId="12">#REF!</definedName>
    <definedName name="MuestraNo" localSheetId="11">#REF!</definedName>
    <definedName name="MuestraNo" localSheetId="8">#REF!</definedName>
    <definedName name="MuestraNo" localSheetId="4">#REF!</definedName>
    <definedName name="MuestraNo">#REF!</definedName>
    <definedName name="NLL">"Rectángulo 9"</definedName>
    <definedName name="nnnnnn">[24]Lista!$B$17:$B$37</definedName>
    <definedName name="NORMA" localSheetId="10">#REF!</definedName>
    <definedName name="NORMA" localSheetId="12">#REF!</definedName>
    <definedName name="NORMA" localSheetId="9">#REF!</definedName>
    <definedName name="NORMA" localSheetId="11">#REF!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2">#REF!</definedName>
    <definedName name="NORMAS" localSheetId="11">#REF!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2">#REF!</definedName>
    <definedName name="NOTAS" localSheetId="11">#REF!</definedName>
    <definedName name="NOTAS" localSheetId="4">#REF!</definedName>
    <definedName name="NOTAS">#REF!</definedName>
    <definedName name="ÑÑ" localSheetId="12">#REF!</definedName>
    <definedName name="ÑÑ" localSheetId="11">#REF!</definedName>
    <definedName name="ÑÑ" localSheetId="4">#REF!</definedName>
    <definedName name="ÑÑ">#REF!</definedName>
    <definedName name="ÑÑÑ" localSheetId="12">#REF!</definedName>
    <definedName name="ÑÑÑ" localSheetId="11">#REF!</definedName>
    <definedName name="ÑÑÑ" localSheetId="4">#REF!</definedName>
    <definedName name="ÑÑÑ">#REF!</definedName>
    <definedName name="obra" localSheetId="1">[2]DATOS!$B$1:$B$65536</definedName>
    <definedName name="obra">[1]DATOS!$B$1:$B$65536</definedName>
    <definedName name="observaciones" localSheetId="12">#REF!</definedName>
    <definedName name="observaciones" localSheetId="11">#REF!</definedName>
    <definedName name="observaciones" localSheetId="8">#REF!</definedName>
    <definedName name="observaciones" localSheetId="4">#REF!</definedName>
    <definedName name="observaciones">#REF!</definedName>
    <definedName name="P" localSheetId="12">#REF!</definedName>
    <definedName name="P" localSheetId="11">#REF!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2">#REF!</definedName>
    <definedName name="perf" localSheetId="11">#REF!</definedName>
    <definedName name="perf" localSheetId="4">#REF!</definedName>
    <definedName name="perf">#REF!</definedName>
    <definedName name="perfil" localSheetId="12">#REF!</definedName>
    <definedName name="perfil" localSheetId="11">#REF!</definedName>
    <definedName name="perfil" localSheetId="4">#REF!</definedName>
    <definedName name="perfil">#REF!</definedName>
    <definedName name="Peso1A" localSheetId="12">#REF!</definedName>
    <definedName name="Peso1A" localSheetId="11">#REF!</definedName>
    <definedName name="Peso1A" localSheetId="4">#REF!</definedName>
    <definedName name="Peso1A">#REF!</definedName>
    <definedName name="Peso2A" localSheetId="12">#REF!</definedName>
    <definedName name="Peso2A" localSheetId="11">#REF!</definedName>
    <definedName name="Peso2A" localSheetId="4">#REF!</definedName>
    <definedName name="Peso2A">#REF!</definedName>
    <definedName name="Peso3" localSheetId="12">#REF!</definedName>
    <definedName name="Peso3" localSheetId="11">#REF!</definedName>
    <definedName name="Peso3" localSheetId="4">#REF!</definedName>
    <definedName name="Peso3">#REF!</definedName>
    <definedName name="Peso4" localSheetId="12">#REF!</definedName>
    <definedName name="Peso4" localSheetId="11">#REF!</definedName>
    <definedName name="Peso4" localSheetId="4">#REF!</definedName>
    <definedName name="Peso4">#REF!</definedName>
    <definedName name="Pesoagua2" localSheetId="12">#REF!</definedName>
    <definedName name="Pesoagua2" localSheetId="11">#REF!</definedName>
    <definedName name="Pesoagua2" localSheetId="4">#REF!</definedName>
    <definedName name="Pesoagua2">#REF!</definedName>
    <definedName name="Pesoagua3" localSheetId="12">#REF!</definedName>
    <definedName name="Pesoagua3" localSheetId="11">#REF!</definedName>
    <definedName name="Pesoagua3" localSheetId="4">#REF!</definedName>
    <definedName name="Pesoagua3">#REF!</definedName>
    <definedName name="PesoAire" localSheetId="12">#REF!</definedName>
    <definedName name="PesoAire" localSheetId="11">#REF!</definedName>
    <definedName name="PesoAire" localSheetId="4">#REF!</definedName>
    <definedName name="PesoAire">#REF!</definedName>
    <definedName name="PesoAire2" localSheetId="12">#REF!</definedName>
    <definedName name="PesoAire2" localSheetId="11">#REF!</definedName>
    <definedName name="PesoAire2" localSheetId="4">#REF!</definedName>
    <definedName name="PesoAire2">#REF!</definedName>
    <definedName name="Pesoaire3" localSheetId="12">#REF!</definedName>
    <definedName name="Pesoaire3" localSheetId="11">#REF!</definedName>
    <definedName name="Pesoaire3" localSheetId="4">#REF!</definedName>
    <definedName name="Pesoaire3">#REF!</definedName>
    <definedName name="Pesoenagua" localSheetId="12">#REF!</definedName>
    <definedName name="Pesoenagua" localSheetId="11">#REF!</definedName>
    <definedName name="Pesoenagua" localSheetId="4">#REF!</definedName>
    <definedName name="Pesoenagua">#REF!</definedName>
    <definedName name="Pesoparaf3" localSheetId="12">#REF!</definedName>
    <definedName name="Pesoparaf3" localSheetId="11">#REF!</definedName>
    <definedName name="Pesoparaf3" localSheetId="4">#REF!</definedName>
    <definedName name="Pesoparaf3">#REF!</definedName>
    <definedName name="Pesoparafinada" localSheetId="12">#REF!</definedName>
    <definedName name="Pesoparafinada" localSheetId="11">#REF!</definedName>
    <definedName name="Pesoparafinada" localSheetId="4">#REF!</definedName>
    <definedName name="Pesoparafinada">#REF!</definedName>
    <definedName name="PesoParf2" localSheetId="12">#REF!</definedName>
    <definedName name="PesoParf2" localSheetId="11">#REF!</definedName>
    <definedName name="PesoParf2" localSheetId="4">#REF!</definedName>
    <definedName name="PesoParf2">#REF!</definedName>
    <definedName name="PESORETCF1" localSheetId="12">#REF!</definedName>
    <definedName name="PESORETCF1" localSheetId="11">#REF!</definedName>
    <definedName name="PESORETCF1" localSheetId="4">#REF!</definedName>
    <definedName name="PESORETCF1">#REF!</definedName>
    <definedName name="PESORETCF2" localSheetId="12">#REF!</definedName>
    <definedName name="PESORETCF2" localSheetId="11">#REF!</definedName>
    <definedName name="PESORETCF2" localSheetId="4">#REF!</definedName>
    <definedName name="PESORETCF2">#REF!</definedName>
    <definedName name="PESORETCF3" localSheetId="12">#REF!</definedName>
    <definedName name="PESORETCF3" localSheetId="11">#REF!</definedName>
    <definedName name="PESORETCF3" localSheetId="4">#REF!</definedName>
    <definedName name="PESORETCF3">#REF!</definedName>
    <definedName name="plano" localSheetId="12">#REF!</definedName>
    <definedName name="plano" localSheetId="11">#REF!</definedName>
    <definedName name="plano" localSheetId="4">#REF!</definedName>
    <definedName name="plano">#REF!</definedName>
    <definedName name="planta" localSheetId="12">#REF!</definedName>
    <definedName name="planta" localSheetId="11">#REF!</definedName>
    <definedName name="planta" localSheetId="4">#REF!</definedName>
    <definedName name="planta">#REF!</definedName>
    <definedName name="porcentaje_aditivo" localSheetId="12">#REF!</definedName>
    <definedName name="porcentaje_aditivo" localSheetId="11">#REF!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2">#REF!</definedName>
    <definedName name="porcentaje_finos" localSheetId="11">#REF!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2">#REF!</definedName>
    <definedName name="porcentaje_gruesos" localSheetId="11">#REF!</definedName>
    <definedName name="porcentaje_gruesos" localSheetId="4">#REF!</definedName>
    <definedName name="porcentaje_gruesos" localSheetId="5">#REF!</definedName>
    <definedName name="porcentaje_gruesos">#REF!</definedName>
    <definedName name="PPP" localSheetId="12">#REF!</definedName>
    <definedName name="PPP" localSheetId="11">#REF!</definedName>
    <definedName name="PPP" localSheetId="4">#REF!</definedName>
    <definedName name="PPP">#REF!</definedName>
    <definedName name="PPPP" localSheetId="12">#REF!</definedName>
    <definedName name="PPPP" localSheetId="11">#REF!</definedName>
    <definedName name="PPPP" localSheetId="4">#REF!</definedName>
    <definedName name="PPPP">#REF!</definedName>
    <definedName name="PPPPP" localSheetId="12">#REF!</definedName>
    <definedName name="PPPPP" localSheetId="11">#REF!</definedName>
    <definedName name="PPPPP" localSheetId="4">#REF!</definedName>
    <definedName name="PPPPP">#REF!</definedName>
    <definedName name="PR" localSheetId="12">#REF!</definedName>
    <definedName name="PR" localSheetId="11">#REF!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12">#REF!</definedName>
    <definedName name="Proceso" localSheetId="11">#REF!</definedName>
    <definedName name="Proceso" localSheetId="8">#REF!</definedName>
    <definedName name="Proceso" localSheetId="4">#REF!</definedName>
    <definedName name="Proceso" localSheetId="5">#REF!</definedName>
    <definedName name="Proceso">#REF!</definedName>
    <definedName name="Procesos" localSheetId="12">#REF!</definedName>
    <definedName name="Procesos" localSheetId="11">#REF!</definedName>
    <definedName name="Procesos" localSheetId="8">#REF!</definedName>
    <definedName name="Procesos" localSheetId="4">#REF!</definedName>
    <definedName name="Procesos" localSheetId="5">#REF!</definedName>
    <definedName name="Procesos">#REF!</definedName>
    <definedName name="propiedades" localSheetId="12">#REF!</definedName>
    <definedName name="propiedades" localSheetId="11">#REF!</definedName>
    <definedName name="propiedades" localSheetId="8">#REF!</definedName>
    <definedName name="propiedades" localSheetId="4">#REF!</definedName>
    <definedName name="propiedades" localSheetId="5">#REF!</definedName>
    <definedName name="propiedades">#REF!</definedName>
    <definedName name="proporciones" localSheetId="12">#REF!</definedName>
    <definedName name="proporciones" localSheetId="11">#REF!</definedName>
    <definedName name="proporciones" localSheetId="4">#REF!</definedName>
    <definedName name="proporciones" localSheetId="5">#REF!</definedName>
    <definedName name="proporciones">#REF!</definedName>
    <definedName name="proporciones_volumen" localSheetId="12">#REF!</definedName>
    <definedName name="proporciones_volumen" localSheetId="11">#REF!</definedName>
    <definedName name="proporciones_volumen" localSheetId="4">#REF!</definedName>
    <definedName name="proporciones_volumen" localSheetId="5">#REF!</definedName>
    <definedName name="proporciones_volumen">#REF!</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12">#REF!</definedName>
    <definedName name="reg" localSheetId="11">#REF!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12">#REF!</definedName>
    <definedName name="reteido38" localSheetId="11">#REF!</definedName>
    <definedName name="reteido38" localSheetId="8">#REF!</definedName>
    <definedName name="reteido38" localSheetId="4">#REF!</definedName>
    <definedName name="reteido38">#REF!</definedName>
    <definedName name="reteido4" localSheetId="12">#REF!</definedName>
    <definedName name="reteido4" localSheetId="11">#REF!</definedName>
    <definedName name="reteido4" localSheetId="8">#REF!</definedName>
    <definedName name="reteido4" localSheetId="4">#REF!</definedName>
    <definedName name="reteido4">#REF!</definedName>
    <definedName name="Retenido1" localSheetId="12">#REF!</definedName>
    <definedName name="Retenido1" localSheetId="11">#REF!</definedName>
    <definedName name="Retenido1" localSheetId="8">#REF!</definedName>
    <definedName name="Retenido1" localSheetId="4">#REF!</definedName>
    <definedName name="Retenido1">#REF!</definedName>
    <definedName name="Retenido10" localSheetId="12">#REF!</definedName>
    <definedName name="Retenido10" localSheetId="11">#REF!</definedName>
    <definedName name="Retenido10" localSheetId="4">#REF!</definedName>
    <definedName name="Retenido10">#REF!</definedName>
    <definedName name="Retenido100" localSheetId="12">#REF!</definedName>
    <definedName name="Retenido100" localSheetId="11">#REF!</definedName>
    <definedName name="Retenido100" localSheetId="4">#REF!</definedName>
    <definedName name="Retenido100">#REF!</definedName>
    <definedName name="retenido112" localSheetId="12">#REF!</definedName>
    <definedName name="retenido112" localSheetId="11">#REF!</definedName>
    <definedName name="retenido112" localSheetId="4">#REF!</definedName>
    <definedName name="retenido112">#REF!</definedName>
    <definedName name="retenido12" localSheetId="12">#REF!</definedName>
    <definedName name="retenido12" localSheetId="11">#REF!</definedName>
    <definedName name="retenido12" localSheetId="4">#REF!</definedName>
    <definedName name="retenido12">#REF!</definedName>
    <definedName name="Retenido200" localSheetId="12">#REF!</definedName>
    <definedName name="Retenido200" localSheetId="11">#REF!</definedName>
    <definedName name="Retenido200" localSheetId="4">#REF!</definedName>
    <definedName name="Retenido200">#REF!</definedName>
    <definedName name="Retenido30" localSheetId="12">#REF!</definedName>
    <definedName name="Retenido30" localSheetId="11">#REF!</definedName>
    <definedName name="Retenido30" localSheetId="4">#REF!</definedName>
    <definedName name="Retenido30">#REF!</definedName>
    <definedName name="Retenido34" localSheetId="12">#REF!</definedName>
    <definedName name="Retenido34" localSheetId="11">#REF!</definedName>
    <definedName name="Retenido34" localSheetId="4">#REF!</definedName>
    <definedName name="Retenido34">#REF!</definedName>
    <definedName name="retenido38" localSheetId="12">#REF!</definedName>
    <definedName name="retenido38" localSheetId="11">#REF!</definedName>
    <definedName name="retenido38" localSheetId="4">#REF!</definedName>
    <definedName name="retenido38">#REF!</definedName>
    <definedName name="Retenido38." localSheetId="12">#REF!</definedName>
    <definedName name="Retenido38." localSheetId="11">#REF!</definedName>
    <definedName name="Retenido38." localSheetId="4">#REF!</definedName>
    <definedName name="Retenido38.">#REF!</definedName>
    <definedName name="retenido4" localSheetId="12">#REF!</definedName>
    <definedName name="retenido4" localSheetId="11">#REF!</definedName>
    <definedName name="retenido4" localSheetId="4">#REF!</definedName>
    <definedName name="retenido4">#REF!</definedName>
    <definedName name="retenido40" localSheetId="12">#REF!</definedName>
    <definedName name="retenido40" localSheetId="11">#REF!</definedName>
    <definedName name="retenido40" localSheetId="4">#REF!</definedName>
    <definedName name="retenido40">#REF!</definedName>
    <definedName name="Retenido50" localSheetId="12">#REF!</definedName>
    <definedName name="Retenido50" localSheetId="11">#REF!</definedName>
    <definedName name="Retenido50" localSheetId="4">#REF!</definedName>
    <definedName name="Retenido50">#REF!</definedName>
    <definedName name="Retenido8" localSheetId="12">#REF!</definedName>
    <definedName name="Retenido8" localSheetId="11">#REF!</definedName>
    <definedName name="Retenido8" localSheetId="4">#REF!</definedName>
    <definedName name="Retenido8">#REF!</definedName>
    <definedName name="Retenido80" localSheetId="12">#REF!</definedName>
    <definedName name="Retenido80" localSheetId="11">#REF!</definedName>
    <definedName name="Retenido80" localSheetId="4">#REF!</definedName>
    <definedName name="Retenido80">#REF!</definedName>
    <definedName name="RF" localSheetId="1">[2]DATOS!#REF!</definedName>
    <definedName name="RF" localSheetId="12">[1]DATOS!#REF!</definedName>
    <definedName name="RF" localSheetId="11">[1]DATOS!#REF!</definedName>
    <definedName name="RF" localSheetId="4">[1]DATOS!#REF!</definedName>
    <definedName name="RF" localSheetId="5">[1]DATOS!#REF!</definedName>
    <definedName name="RF">[1]DATOS!#REF!</definedName>
    <definedName name="RICE" localSheetId="12">#REF!</definedName>
    <definedName name="RICE" localSheetId="11">#REF!</definedName>
    <definedName name="RICE" localSheetId="8">#REF!</definedName>
    <definedName name="RICE" localSheetId="4">#REF!</definedName>
    <definedName name="RICE">#REF!</definedName>
    <definedName name="Roughness_Processed_BTAVCICD1" localSheetId="12">#REF!</definedName>
    <definedName name="Roughness_Processed_BTAVCICD1" localSheetId="11">#REF!</definedName>
    <definedName name="Roughness_Processed_BTAVCICD1" localSheetId="8">#REF!</definedName>
    <definedName name="Roughness_Processed_BTAVCICD1" localSheetId="4">#REF!</definedName>
    <definedName name="Roughness_Processed_BTAVCICD1">#REF!</definedName>
    <definedName name="s4o" localSheetId="10">#REF!</definedName>
    <definedName name="s4o" localSheetId="12">#REF!</definedName>
    <definedName name="s4o" localSheetId="9">#REF!</definedName>
    <definedName name="s4o" localSheetId="11">#REF!</definedName>
    <definedName name="s4o" localSheetId="8">#REF!</definedName>
    <definedName name="s4o" localSheetId="7">#REF!</definedName>
    <definedName name="s4o" localSheetId="4">#REF!</definedName>
    <definedName name="s4o">#REF!</definedName>
    <definedName name="sdsd">[25]Lista!$B$4:$B$12</definedName>
    <definedName name="sjdjhfdggf" localSheetId="10">#REF!</definedName>
    <definedName name="sjdjhfdggf" localSheetId="12">#REF!</definedName>
    <definedName name="sjdjhfdggf" localSheetId="9">#REF!</definedName>
    <definedName name="sjdjhfdggf" localSheetId="11">#REF!</definedName>
    <definedName name="sjdjhfdggf" localSheetId="8">#REF!</definedName>
    <definedName name="sjdjhfdggf" localSheetId="4">#REF!</definedName>
    <definedName name="sjdjhfdggf">#REF!</definedName>
    <definedName name="slskjsjs" localSheetId="12">#REF!</definedName>
    <definedName name="slskjsjs" localSheetId="11">#REF!</definedName>
    <definedName name="slskjsjs" localSheetId="8">#REF!</definedName>
    <definedName name="slskjsjs" localSheetId="4">#REF!</definedName>
    <definedName name="slskjsjs">#REF!</definedName>
    <definedName name="smi" localSheetId="12">#REF!</definedName>
    <definedName name="smi" localSheetId="11">#REF!</definedName>
    <definedName name="smi" localSheetId="8">#REF!</definedName>
    <definedName name="smi" localSheetId="4">#REF!</definedName>
    <definedName name="smi">#REF!</definedName>
    <definedName name="sojo" localSheetId="12">#REF!</definedName>
    <definedName name="sojo" localSheetId="11">#REF!</definedName>
    <definedName name="sojo" localSheetId="4">#REF!</definedName>
    <definedName name="sojo">#REF!</definedName>
    <definedName name="SOLI" localSheetId="12">#REF!</definedName>
    <definedName name="SOLI" localSheetId="11">#REF!</definedName>
    <definedName name="SOLI" localSheetId="4">#REF!</definedName>
    <definedName name="SOLI">#REF!</definedName>
    <definedName name="sososo" localSheetId="12">#REF!</definedName>
    <definedName name="sososo" localSheetId="11">#REF!</definedName>
    <definedName name="sososo" localSheetId="4">#REF!</definedName>
    <definedName name="sososo">#REF!</definedName>
    <definedName name="ssdd">[25]Lista!$B$23:$B$43</definedName>
    <definedName name="SUELO">[26]Hoja1!$B$3:$B$5</definedName>
    <definedName name="sumatoria" localSheetId="10">#REF!</definedName>
    <definedName name="sumatoria" localSheetId="12">#REF!</definedName>
    <definedName name="sumatoria" localSheetId="9">#REF!</definedName>
    <definedName name="sumatoria" localSheetId="11">#REF!</definedName>
    <definedName name="sumatoria" localSheetId="8">#REF!</definedName>
    <definedName name="sumatoria" localSheetId="4">#REF!</definedName>
    <definedName name="sumatoria">#REF!</definedName>
    <definedName name="tamaño_maximo" localSheetId="12">#REF!</definedName>
    <definedName name="tamaño_maximo" localSheetId="11">#REF!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2">#REF!</definedName>
    <definedName name="TAMICES" localSheetId="11">#REF!</definedName>
    <definedName name="TAMICES" localSheetId="4">#REF!</definedName>
    <definedName name="TAMICES">#REF!</definedName>
    <definedName name="TER" localSheetId="10">[8]Hoja2!$C$5:$C$7</definedName>
    <definedName name="TER" localSheetId="12">[8]Hoja2!$C$5:$C$7</definedName>
    <definedName name="TER" localSheetId="9">[8]Hoja2!$C$5:$C$7</definedName>
    <definedName name="TER" localSheetId="11">[8]Hoja2!$C$5:$C$7</definedName>
    <definedName name="TER" localSheetId="8">[8]Hoja2!$C$5:$C$7</definedName>
    <definedName name="TER">[9]Hoja2!$C$5:$C$7</definedName>
    <definedName name="TipoDeDocumento" localSheetId="10">#REF!</definedName>
    <definedName name="TipoDeDocumento" localSheetId="12">#REF!</definedName>
    <definedName name="TipoDeDocumento" localSheetId="9">#REF!</definedName>
    <definedName name="TipoDeDocumento" localSheetId="11">#REF!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[27]Lista!$B$4:$B$17</definedName>
    <definedName name="TipoDocumento" localSheetId="10">#REF!</definedName>
    <definedName name="TipoDocumento" localSheetId="12">#REF!</definedName>
    <definedName name="TipoDocumento" localSheetId="9">#REF!</definedName>
    <definedName name="TipoDocumento" localSheetId="11">#REF!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10">'Reg fotog ambien OyM-Mjto UF1y3'!$A:$L,'Reg fotog ambien OyM-Mjto UF1y3'!$1:$3</definedName>
    <definedName name="_xlnm.Print_Titles" localSheetId="12">'Reg fotog ambien OyM-Mjto UF2,1'!$A:$L,'Reg fotog ambien OyM-Mjto UF2,1'!$1:$3</definedName>
    <definedName name="_xlnm.Print_Titles" localSheetId="9">'Reg fotográfico ambiental UF1y3'!$A:$L,'Reg fotográfico ambiental UF1y3'!$1:$3</definedName>
    <definedName name="_xlnm.Print_Titles" localSheetId="11">'Reg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12">#REF!</definedName>
    <definedName name="TT" localSheetId="11">#REF!</definedName>
    <definedName name="TT" localSheetId="8">#REF!</definedName>
    <definedName name="TT" localSheetId="4">#REF!</definedName>
    <definedName name="TT">#REF!</definedName>
    <definedName name="UIY" localSheetId="12">#REF!</definedName>
    <definedName name="UIY" localSheetId="11">#REF!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12">#REF!</definedName>
    <definedName name="Volumen" localSheetId="11">#REF!</definedName>
    <definedName name="Volumen" localSheetId="8">#REF!</definedName>
    <definedName name="Volumen" localSheetId="4">#REF!</definedName>
    <definedName name="Volumen">#REF!</definedName>
    <definedName name="VOLUMEN1" localSheetId="12">#REF!</definedName>
    <definedName name="VOLUMEN1" localSheetId="11">#REF!</definedName>
    <definedName name="VOLUMEN1" localSheetId="8">#REF!</definedName>
    <definedName name="VOLUMEN1" localSheetId="4">#REF!</definedName>
    <definedName name="VOLUMEN1">#REF!</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[24]Lista!$B$17:$B$37</definedName>
    <definedName name="yipitin" localSheetId="2">[1]DATOS!#REF!</definedName>
    <definedName name="yipitin" localSheetId="10">[1]DATOS!#REF!</definedName>
    <definedName name="yipitin" localSheetId="12">[1]DATOS!#REF!</definedName>
    <definedName name="yipitin" localSheetId="9">[1]DATOS!#REF!</definedName>
    <definedName name="yipitin" localSheetId="11">[1]DATOS!#REF!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2">[1]DATOS!#REF!</definedName>
    <definedName name="Yipo" localSheetId="11">[1]DATOS!#REF!</definedName>
    <definedName name="Yipo" localSheetId="8">[1]DATOS!#REF!</definedName>
    <definedName name="Yipo" localSheetId="7">[1]DATOS!#REF!</definedName>
    <definedName name="Yipo" localSheetId="4">[1]DATOS!#REF!</definedName>
    <definedName name="Yipo">[1]DATOS!#REF!</definedName>
  </definedNames>
  <calcPr calcId="181029"/>
</workbook>
</file>

<file path=xl/calcChain.xml><?xml version="1.0" encoding="utf-8"?>
<calcChain xmlns="http://schemas.openxmlformats.org/spreadsheetml/2006/main">
  <c r="Q56" i="880" l="1"/>
  <c r="Q55" i="880"/>
  <c r="P54" i="880"/>
  <c r="O54" i="880"/>
  <c r="N54" i="880"/>
  <c r="M54" i="880"/>
  <c r="Q54" i="880" s="1"/>
  <c r="Q53" i="880"/>
  <c r="P53" i="880"/>
  <c r="Q52" i="880"/>
  <c r="Q51" i="880"/>
  <c r="P51" i="880"/>
  <c r="O51" i="880"/>
  <c r="N51" i="880"/>
  <c r="M51" i="880"/>
  <c r="Q50" i="880"/>
  <c r="Q49" i="880"/>
  <c r="Q48" i="880"/>
  <c r="P48" i="880"/>
  <c r="O48" i="880"/>
  <c r="N48" i="880"/>
  <c r="M48" i="880"/>
  <c r="Q47" i="880"/>
  <c r="Q46" i="880"/>
  <c r="Q45" i="880"/>
  <c r="O45" i="880"/>
  <c r="N45" i="880"/>
  <c r="M45" i="880"/>
  <c r="Q44" i="880"/>
  <c r="Q43" i="880"/>
  <c r="Q42" i="880"/>
  <c r="O42" i="880"/>
  <c r="N42" i="880"/>
  <c r="M42" i="880"/>
  <c r="G42" i="880"/>
  <c r="Q41" i="880"/>
  <c r="Q40" i="880"/>
  <c r="G40" i="880"/>
  <c r="Q39" i="880"/>
  <c r="O39" i="880"/>
  <c r="N39" i="880"/>
  <c r="M39" i="880"/>
  <c r="G39" i="880"/>
  <c r="Q38" i="880"/>
  <c r="G38" i="880"/>
  <c r="Q37" i="880"/>
  <c r="G37" i="880"/>
  <c r="Q36" i="880"/>
  <c r="O36" i="880"/>
  <c r="N36" i="880"/>
  <c r="M36" i="880"/>
  <c r="G36" i="880"/>
  <c r="Q35" i="880"/>
  <c r="O35" i="880"/>
  <c r="G35" i="880"/>
  <c r="Q34" i="880"/>
  <c r="O34" i="880"/>
  <c r="G34" i="880"/>
  <c r="Q33" i="880"/>
  <c r="P33" i="880"/>
  <c r="O33" i="880"/>
  <c r="N33" i="880"/>
  <c r="M33" i="880"/>
  <c r="G33" i="880"/>
  <c r="Q32" i="880"/>
  <c r="O32" i="880"/>
  <c r="N32" i="880"/>
  <c r="M32" i="880"/>
  <c r="G32" i="880"/>
  <c r="Q31" i="880"/>
  <c r="O31" i="880"/>
  <c r="N31" i="880"/>
  <c r="G31" i="880"/>
  <c r="P30" i="880"/>
  <c r="O30" i="880"/>
  <c r="N30" i="880"/>
  <c r="M30" i="880"/>
  <c r="Q30" i="880" s="1"/>
  <c r="G30" i="880"/>
  <c r="Q29" i="880"/>
  <c r="G29" i="880"/>
  <c r="Q28" i="880"/>
  <c r="G28" i="880"/>
  <c r="P27" i="880"/>
  <c r="O27" i="880"/>
  <c r="N27" i="880"/>
  <c r="Q27" i="880" s="1"/>
  <c r="M27" i="880"/>
  <c r="G27" i="880"/>
  <c r="Q26" i="880"/>
  <c r="G26" i="880"/>
  <c r="Q25" i="880"/>
  <c r="G25" i="880"/>
  <c r="Q24" i="880"/>
  <c r="P24" i="880"/>
  <c r="O24" i="880"/>
  <c r="N24" i="880"/>
  <c r="M24" i="880"/>
  <c r="G24" i="880"/>
  <c r="P23" i="880"/>
  <c r="O23" i="880"/>
  <c r="N23" i="880"/>
  <c r="Q23" i="880" s="1"/>
  <c r="M23" i="880"/>
  <c r="G23" i="880"/>
  <c r="P22" i="880"/>
  <c r="O22" i="880"/>
  <c r="N22" i="880"/>
  <c r="Q22" i="880" s="1"/>
  <c r="G22" i="880"/>
  <c r="Q21" i="880"/>
  <c r="P21" i="880"/>
  <c r="O21" i="880"/>
  <c r="N21" i="880"/>
  <c r="M21" i="880"/>
  <c r="G21" i="880"/>
  <c r="Q20" i="880"/>
  <c r="G20" i="880"/>
  <c r="Q19" i="880"/>
  <c r="G19" i="880"/>
  <c r="Q18" i="880"/>
  <c r="P18" i="880"/>
  <c r="O18" i="880"/>
  <c r="N18" i="880"/>
  <c r="M18" i="880"/>
  <c r="G18" i="880"/>
  <c r="Q17" i="880"/>
  <c r="G17" i="880"/>
  <c r="Q16" i="880"/>
  <c r="G16" i="880"/>
  <c r="Q15" i="880"/>
  <c r="P15" i="880"/>
  <c r="O15" i="880"/>
  <c r="N15" i="880"/>
  <c r="M15" i="880"/>
  <c r="G15" i="880"/>
  <c r="Q14" i="880"/>
  <c r="P14" i="880"/>
  <c r="N14" i="880"/>
  <c r="M14" i="880"/>
  <c r="G14" i="880"/>
  <c r="Q13" i="880"/>
  <c r="P13" i="880"/>
  <c r="N13" i="880"/>
  <c r="M13" i="880"/>
  <c r="G13" i="880"/>
  <c r="Q12" i="880"/>
  <c r="G12" i="880"/>
  <c r="E12" i="880"/>
  <c r="D12" i="880"/>
  <c r="G11" i="880"/>
  <c r="E11" i="880"/>
  <c r="D11" i="880"/>
  <c r="G10" i="880"/>
  <c r="O301" i="640" l="1"/>
  <c r="Q301" i="640" s="1"/>
  <c r="O300" i="640"/>
  <c r="Q300" i="640" s="1"/>
  <c r="O299" i="640"/>
  <c r="Q299" i="640" s="1"/>
  <c r="N294" i="640"/>
  <c r="O293" i="640"/>
  <c r="Q293" i="640" s="1"/>
  <c r="O292" i="640"/>
  <c r="Q292" i="640" s="1"/>
  <c r="O291" i="640"/>
  <c r="Q291" i="640" s="1"/>
  <c r="O288" i="640"/>
  <c r="Q288" i="640" s="1"/>
  <c r="O287" i="640"/>
  <c r="O286" i="640"/>
  <c r="O285" i="640"/>
  <c r="Q285" i="640" s="1"/>
  <c r="O284" i="640"/>
  <c r="Q284" i="640" s="1"/>
  <c r="O283" i="640"/>
  <c r="Q283" i="640" s="1"/>
  <c r="O282" i="640"/>
  <c r="Q282" i="640" s="1"/>
  <c r="O281" i="640"/>
  <c r="Q281" i="640" s="1"/>
  <c r="O280" i="640"/>
  <c r="Q280" i="640" s="1"/>
  <c r="O279" i="640"/>
  <c r="Q279" i="640" s="1"/>
  <c r="O278" i="640"/>
  <c r="Q278" i="640" s="1"/>
  <c r="O277" i="640"/>
  <c r="Q277" i="640" s="1"/>
  <c r="O276" i="640"/>
  <c r="Q276" i="640" s="1"/>
  <c r="O275" i="640"/>
  <c r="Q275" i="640" s="1"/>
  <c r="O274" i="640"/>
  <c r="Q274" i="640" s="1"/>
  <c r="O273" i="640"/>
  <c r="G273" i="640"/>
  <c r="Q272" i="640"/>
  <c r="O272" i="640"/>
  <c r="O271" i="640"/>
  <c r="Q271" i="640" s="1"/>
  <c r="Q270" i="640"/>
  <c r="O270" i="640"/>
  <c r="O269" i="640"/>
  <c r="G269" i="640"/>
  <c r="G294" i="640" s="1"/>
  <c r="O268" i="640"/>
  <c r="Q268" i="640" s="1"/>
  <c r="O257" i="640"/>
  <c r="Q257" i="640" s="1"/>
  <c r="R249" i="640"/>
  <c r="N249" i="640"/>
  <c r="G249" i="640"/>
  <c r="O248" i="640"/>
  <c r="Q248" i="640" s="1"/>
  <c r="O247" i="640"/>
  <c r="O246" i="640"/>
  <c r="Q246" i="640" s="1"/>
  <c r="R243" i="640"/>
  <c r="N243" i="640"/>
  <c r="N250" i="640" s="1"/>
  <c r="O240" i="640"/>
  <c r="Q240" i="640" s="1"/>
  <c r="O239" i="640"/>
  <c r="Q239" i="640" s="1"/>
  <c r="O238" i="640"/>
  <c r="Q238" i="640" s="1"/>
  <c r="O237" i="640"/>
  <c r="Q237" i="640" s="1"/>
  <c r="O236" i="640"/>
  <c r="Q236" i="640" s="1"/>
  <c r="O235" i="640"/>
  <c r="Q235" i="640" s="1"/>
  <c r="O234" i="640"/>
  <c r="Q234" i="640" s="1"/>
  <c r="O233" i="640"/>
  <c r="G233" i="640"/>
  <c r="G243" i="640" s="1"/>
  <c r="G250" i="640" s="1"/>
  <c r="O232" i="640"/>
  <c r="Q232" i="640" s="1"/>
  <c r="Q231" i="640"/>
  <c r="O231" i="640"/>
  <c r="O230" i="640"/>
  <c r="Q230" i="640" s="1"/>
  <c r="Q229" i="640"/>
  <c r="O229" i="640"/>
  <c r="O228" i="640"/>
  <c r="Q228" i="640" s="1"/>
  <c r="O227" i="640"/>
  <c r="Q227" i="640" s="1"/>
  <c r="O226" i="640"/>
  <c r="Q226" i="640" s="1"/>
  <c r="O225" i="640"/>
  <c r="Q225" i="640" s="1"/>
  <c r="O224" i="640"/>
  <c r="Q224" i="640" s="1"/>
  <c r="Q223" i="640"/>
  <c r="O223" i="640"/>
  <c r="O222" i="640"/>
  <c r="Q222" i="640" s="1"/>
  <c r="Q221" i="640"/>
  <c r="O221" i="640"/>
  <c r="O220" i="640"/>
  <c r="Q220" i="640" s="1"/>
  <c r="O219" i="640"/>
  <c r="Q219" i="640" s="1"/>
  <c r="O218" i="640"/>
  <c r="Q218" i="640" s="1"/>
  <c r="O217" i="640"/>
  <c r="Q217" i="640" s="1"/>
  <c r="O216" i="640"/>
  <c r="Q216" i="640" s="1"/>
  <c r="Q215" i="640"/>
  <c r="O215" i="640"/>
  <c r="O214" i="640"/>
  <c r="Q214" i="640" s="1"/>
  <c r="O213" i="640"/>
  <c r="Q213" i="640" s="1"/>
  <c r="O212" i="640"/>
  <c r="Q212" i="640" s="1"/>
  <c r="O211" i="640"/>
  <c r="Q211" i="640" s="1"/>
  <c r="O210" i="640"/>
  <c r="Q210" i="640" s="1"/>
  <c r="Q209" i="640"/>
  <c r="O209" i="640"/>
  <c r="O208" i="640"/>
  <c r="Q208" i="640" s="1"/>
  <c r="Q207" i="640"/>
  <c r="O207" i="640"/>
  <c r="O206" i="640"/>
  <c r="Q206" i="640" s="1"/>
  <c r="O205" i="640"/>
  <c r="Q205" i="640" s="1"/>
  <c r="O204" i="640"/>
  <c r="Q204" i="640" s="1"/>
  <c r="O203" i="640"/>
  <c r="Q203" i="640" s="1"/>
  <c r="O202" i="640"/>
  <c r="Q202" i="640" s="1"/>
  <c r="Q196" i="640"/>
  <c r="O196" i="640"/>
  <c r="O195" i="640"/>
  <c r="Q195" i="640" s="1"/>
  <c r="Q194" i="640"/>
  <c r="O194" i="640"/>
  <c r="O193" i="640"/>
  <c r="Q193" i="640" s="1"/>
  <c r="O192" i="640"/>
  <c r="Q192" i="640" s="1"/>
  <c r="N192" i="640"/>
  <c r="O191" i="640"/>
  <c r="Q191" i="640" s="1"/>
  <c r="O190" i="640"/>
  <c r="G190" i="640"/>
  <c r="Q190" i="640" s="1"/>
  <c r="O189" i="640"/>
  <c r="Q189" i="640" s="1"/>
  <c r="O188" i="640"/>
  <c r="Q188" i="640" s="1"/>
  <c r="O187" i="640"/>
  <c r="Q187" i="640" s="1"/>
  <c r="O186" i="640"/>
  <c r="Q186" i="640" s="1"/>
  <c r="O185" i="640"/>
  <c r="Q185" i="640" s="1"/>
  <c r="O184" i="640"/>
  <c r="Q184" i="640" s="1"/>
  <c r="O183" i="640"/>
  <c r="Q183" i="640" s="1"/>
  <c r="O182" i="640"/>
  <c r="Q182" i="640" s="1"/>
  <c r="O177" i="640"/>
  <c r="Q177" i="640" s="1"/>
  <c r="O176" i="640"/>
  <c r="Q176" i="640" s="1"/>
  <c r="O175" i="640"/>
  <c r="Q175" i="640" s="1"/>
  <c r="O174" i="640"/>
  <c r="Q174" i="640" s="1"/>
  <c r="O173" i="640"/>
  <c r="Q173" i="640" s="1"/>
  <c r="O172" i="640"/>
  <c r="Q172" i="640" s="1"/>
  <c r="O171" i="640"/>
  <c r="Q171" i="640" s="1"/>
  <c r="O170" i="640"/>
  <c r="Q170" i="640" s="1"/>
  <c r="O169" i="640"/>
  <c r="Q169" i="640" s="1"/>
  <c r="O162" i="640"/>
  <c r="Q162" i="640" s="1"/>
  <c r="O161" i="640"/>
  <c r="Q161" i="640" s="1"/>
  <c r="O160" i="640"/>
  <c r="Q160" i="640" s="1"/>
  <c r="O159" i="640"/>
  <c r="Q159" i="640" s="1"/>
  <c r="O158" i="640"/>
  <c r="Q158" i="640" s="1"/>
  <c r="O157" i="640"/>
  <c r="Q157" i="640" s="1"/>
  <c r="O156" i="640"/>
  <c r="O155" i="640"/>
  <c r="Q155" i="640" s="1"/>
  <c r="O154" i="640"/>
  <c r="Q154" i="640" s="1"/>
  <c r="O153" i="640"/>
  <c r="Q153" i="640" s="1"/>
  <c r="O152" i="640"/>
  <c r="Q152" i="640" s="1"/>
  <c r="O151" i="640"/>
  <c r="Q151" i="640" s="1"/>
  <c r="O147" i="640"/>
  <c r="Q147" i="640" s="1"/>
  <c r="O146" i="640"/>
  <c r="Q146" i="640" s="1"/>
  <c r="O145" i="640"/>
  <c r="Q145" i="640" s="1"/>
  <c r="O144" i="640"/>
  <c r="Q144" i="640" s="1"/>
  <c r="O143" i="640"/>
  <c r="Q143" i="640" s="1"/>
  <c r="O142" i="640"/>
  <c r="Q142" i="640" s="1"/>
  <c r="O141" i="640"/>
  <c r="Q141" i="640" s="1"/>
  <c r="O140" i="640"/>
  <c r="Q140" i="640" s="1"/>
  <c r="O139" i="640"/>
  <c r="Q139" i="640" s="1"/>
  <c r="O138" i="640"/>
  <c r="Q138" i="640" s="1"/>
  <c r="O137" i="640"/>
  <c r="Q137" i="640" s="1"/>
  <c r="O136" i="640"/>
  <c r="G136" i="640"/>
  <c r="O135" i="640"/>
  <c r="Q135" i="640" s="1"/>
  <c r="O134" i="640"/>
  <c r="Q134" i="640" s="1"/>
  <c r="O133" i="640"/>
  <c r="Q133" i="640" s="1"/>
  <c r="O132" i="640"/>
  <c r="Q132" i="640" s="1"/>
  <c r="Q131" i="640"/>
  <c r="O131" i="640"/>
  <c r="O130" i="640"/>
  <c r="Q130" i="640" s="1"/>
  <c r="Q129" i="640"/>
  <c r="O129" i="640"/>
  <c r="O128" i="640"/>
  <c r="Q128" i="640" s="1"/>
  <c r="O127" i="640"/>
  <c r="Q127" i="640" s="1"/>
  <c r="O126" i="640"/>
  <c r="Q126" i="640" s="1"/>
  <c r="O125" i="640"/>
  <c r="Q125" i="640" s="1"/>
  <c r="O124" i="640"/>
  <c r="Q124" i="640" s="1"/>
  <c r="Q123" i="640"/>
  <c r="O123" i="640"/>
  <c r="O122" i="640"/>
  <c r="Q122" i="640" s="1"/>
  <c r="Q121" i="640"/>
  <c r="O121" i="640"/>
  <c r="O120" i="640"/>
  <c r="Q120" i="640" s="1"/>
  <c r="O119" i="640"/>
  <c r="Q119" i="640" s="1"/>
  <c r="O113" i="640"/>
  <c r="Q113" i="640" s="1"/>
  <c r="O112" i="640"/>
  <c r="Q112" i="640" s="1"/>
  <c r="G111" i="640"/>
  <c r="G114" i="640" s="1"/>
  <c r="O110" i="640"/>
  <c r="Q110" i="640" s="1"/>
  <c r="O109" i="640"/>
  <c r="Q109" i="640" s="1"/>
  <c r="O108" i="640"/>
  <c r="Q108" i="640" s="1"/>
  <c r="O107" i="640"/>
  <c r="Q107" i="640" s="1"/>
  <c r="O106" i="640"/>
  <c r="Q106" i="640" s="1"/>
  <c r="O105" i="640"/>
  <c r="Q105" i="640" s="1"/>
  <c r="O104" i="640"/>
  <c r="Q104" i="640" s="1"/>
  <c r="O103" i="640"/>
  <c r="Q103" i="640" s="1"/>
  <c r="O102" i="640"/>
  <c r="Q102" i="640" s="1"/>
  <c r="O101" i="640"/>
  <c r="Q101" i="640" s="1"/>
  <c r="O100" i="640"/>
  <c r="Q100" i="640" s="1"/>
  <c r="O99" i="640"/>
  <c r="Q99" i="640" s="1"/>
  <c r="O98" i="640"/>
  <c r="Q98" i="640" s="1"/>
  <c r="O97" i="640"/>
  <c r="Q97" i="640" s="1"/>
  <c r="Q96" i="640"/>
  <c r="O96" i="640"/>
  <c r="O95" i="640"/>
  <c r="Q95" i="640" s="1"/>
  <c r="O94" i="640"/>
  <c r="Q94" i="640" s="1"/>
  <c r="O93" i="640"/>
  <c r="Q93" i="640" s="1"/>
  <c r="O92" i="640"/>
  <c r="Q92" i="640" s="1"/>
  <c r="O91" i="640"/>
  <c r="Q91" i="640" s="1"/>
  <c r="O90" i="640"/>
  <c r="Q90" i="640" s="1"/>
  <c r="O89" i="640"/>
  <c r="Q89" i="640" s="1"/>
  <c r="Q88" i="640"/>
  <c r="O88" i="640"/>
  <c r="O87" i="640"/>
  <c r="Q87" i="640" s="1"/>
  <c r="O86" i="640"/>
  <c r="Q86" i="640" s="1"/>
  <c r="O85" i="640"/>
  <c r="Q85" i="640" s="1"/>
  <c r="O84" i="640"/>
  <c r="Q84" i="640" s="1"/>
  <c r="O83" i="640"/>
  <c r="Q83" i="640" s="1"/>
  <c r="O82" i="640"/>
  <c r="Q82" i="640" s="1"/>
  <c r="O81" i="640"/>
  <c r="Q81" i="640" s="1"/>
  <c r="O80" i="640"/>
  <c r="Q80" i="640" s="1"/>
  <c r="O79" i="640"/>
  <c r="Q79" i="640" s="1"/>
  <c r="O78" i="640"/>
  <c r="Q78" i="640" s="1"/>
  <c r="O77" i="640"/>
  <c r="Q77" i="640" s="1"/>
  <c r="O76" i="640"/>
  <c r="Q76" i="640" s="1"/>
  <c r="O75" i="640"/>
  <c r="Q75" i="640" s="1"/>
  <c r="O74" i="640"/>
  <c r="Q74" i="640" s="1"/>
  <c r="O73" i="640"/>
  <c r="Q73" i="640" s="1"/>
  <c r="O72" i="640"/>
  <c r="Q72" i="640" s="1"/>
  <c r="O71" i="640"/>
  <c r="Q71" i="640" s="1"/>
  <c r="O70" i="640"/>
  <c r="Q70" i="640" s="1"/>
  <c r="O69" i="640"/>
  <c r="Q69" i="640" s="1"/>
  <c r="O68" i="640"/>
  <c r="Q68" i="640" s="1"/>
  <c r="O67" i="640"/>
  <c r="Q67" i="640" s="1"/>
  <c r="O66" i="640"/>
  <c r="Q66" i="640" s="1"/>
  <c r="O65" i="640"/>
  <c r="Q65" i="640" s="1"/>
  <c r="Q64" i="640"/>
  <c r="O64" i="640"/>
  <c r="O63" i="640"/>
  <c r="Q63" i="640" s="1"/>
  <c r="O62" i="640"/>
  <c r="Q62" i="640" s="1"/>
  <c r="O61" i="640"/>
  <c r="Q61" i="640" s="1"/>
  <c r="O60" i="640"/>
  <c r="Q60" i="640" s="1"/>
  <c r="O59" i="640"/>
  <c r="Q59" i="640" s="1"/>
  <c r="O58" i="640"/>
  <c r="Q58" i="640" s="1"/>
  <c r="O57" i="640"/>
  <c r="Q57" i="640" s="1"/>
  <c r="Q56" i="640"/>
  <c r="O56" i="640"/>
  <c r="O55" i="640"/>
  <c r="Q55" i="640" s="1"/>
  <c r="O54" i="640"/>
  <c r="Q54" i="640" s="1"/>
  <c r="O53" i="640"/>
  <c r="Q53" i="640" s="1"/>
  <c r="O52" i="640"/>
  <c r="Q52" i="640" s="1"/>
  <c r="O51" i="640"/>
  <c r="Q51" i="640" s="1"/>
  <c r="O50" i="640"/>
  <c r="Q50" i="640" s="1"/>
  <c r="O49" i="640"/>
  <c r="Q49" i="640" s="1"/>
  <c r="O48" i="640"/>
  <c r="Q48" i="640" s="1"/>
  <c r="O47" i="640"/>
  <c r="Q47" i="640" s="1"/>
  <c r="O46" i="640"/>
  <c r="Q46" i="640" s="1"/>
  <c r="O45" i="640"/>
  <c r="Q45" i="640" s="1"/>
  <c r="O44" i="640"/>
  <c r="Q44" i="640" s="1"/>
  <c r="O43" i="640"/>
  <c r="Q43" i="640" s="1"/>
  <c r="O42" i="640"/>
  <c r="Q42" i="640" s="1"/>
  <c r="O41" i="640"/>
  <c r="Q41" i="640" s="1"/>
  <c r="O40" i="640"/>
  <c r="Q40" i="640" s="1"/>
  <c r="O39" i="640"/>
  <c r="Q39" i="640" s="1"/>
  <c r="O38" i="640"/>
  <c r="Q38" i="640" s="1"/>
  <c r="O37" i="640"/>
  <c r="Q37" i="640" s="1"/>
  <c r="O36" i="640"/>
  <c r="Q36" i="640" s="1"/>
  <c r="O35" i="640"/>
  <c r="Q35" i="640" s="1"/>
  <c r="O34" i="640"/>
  <c r="Q34" i="640" s="1"/>
  <c r="O33" i="640"/>
  <c r="Q33" i="640" s="1"/>
  <c r="Q32" i="640"/>
  <c r="O32" i="640"/>
  <c r="O31" i="640"/>
  <c r="Q31" i="640" s="1"/>
  <c r="O30" i="640"/>
  <c r="Q30" i="640" s="1"/>
  <c r="O29" i="640"/>
  <c r="Q29" i="640" s="1"/>
  <c r="O28" i="640"/>
  <c r="Q28" i="640" s="1"/>
  <c r="O27" i="640"/>
  <c r="Q27" i="640" s="1"/>
  <c r="O26" i="640"/>
  <c r="Q26" i="640" s="1"/>
  <c r="O25" i="640"/>
  <c r="Q25" i="640" s="1"/>
  <c r="Q24" i="640"/>
  <c r="O24" i="640"/>
  <c r="O23" i="640"/>
  <c r="Q23" i="640" s="1"/>
  <c r="O22" i="640"/>
  <c r="Q22" i="640" s="1"/>
  <c r="O21" i="640"/>
  <c r="Q21" i="640" s="1"/>
  <c r="O20" i="640"/>
  <c r="Q20" i="640" s="1"/>
  <c r="O19" i="640"/>
  <c r="Q19" i="640" s="1"/>
  <c r="O18" i="640"/>
  <c r="Q18" i="640" s="1"/>
  <c r="O17" i="640"/>
  <c r="Q17" i="640" s="1"/>
  <c r="O16" i="640"/>
  <c r="Q16" i="640" s="1"/>
  <c r="O15" i="640"/>
  <c r="Q15" i="640" s="1"/>
  <c r="N14" i="640"/>
  <c r="Q136" i="640" l="1"/>
  <c r="R250" i="640"/>
  <c r="Q249" i="640"/>
  <c r="S249" i="640" s="1"/>
  <c r="Q273" i="640"/>
  <c r="Q233" i="640"/>
  <c r="Q111" i="640"/>
  <c r="Q114" i="640" s="1"/>
  <c r="Q243" i="640"/>
  <c r="Q269" i="640"/>
  <c r="Q294" i="640" s="1"/>
  <c r="S294" i="640" s="1"/>
  <c r="S243" i="640" l="1"/>
  <c r="Q250" i="640"/>
  <c r="S250" i="640" s="1"/>
  <c r="F285" i="316" l="1"/>
  <c r="J285" i="316" l="1"/>
  <c r="E166" i="316"/>
  <c r="G153" i="316" s="1"/>
  <c r="F212" i="316"/>
  <c r="J212" i="316" s="1"/>
  <c r="E265" i="316"/>
  <c r="I265" i="316" s="1"/>
  <c r="G158" i="316"/>
  <c r="J298" i="316"/>
  <c r="E288" i="316"/>
  <c r="C288" i="316"/>
  <c r="D268" i="316"/>
  <c r="B268" i="316"/>
  <c r="J250" i="316"/>
  <c r="E215" i="316"/>
  <c r="C215" i="316"/>
  <c r="D169" i="316"/>
  <c r="B169" i="316"/>
  <c r="K160" i="316"/>
  <c r="E160" i="316"/>
  <c r="G288" i="316"/>
  <c r="H158" i="316"/>
  <c r="K157" i="316"/>
  <c r="H157" i="316"/>
  <c r="G157" i="316"/>
  <c r="K156" i="316"/>
  <c r="F268" i="316" s="1"/>
  <c r="H156" i="316"/>
  <c r="K155" i="316"/>
  <c r="G253" i="316" s="1"/>
  <c r="H253" i="316" s="1"/>
  <c r="H155" i="316"/>
  <c r="G155" i="316"/>
  <c r="K154" i="316"/>
  <c r="G215" i="316" s="1"/>
  <c r="H154" i="316"/>
  <c r="K153" i="316"/>
  <c r="F169" i="316" s="1"/>
  <c r="H153" i="316"/>
  <c r="H160" i="316" l="1"/>
  <c r="G154" i="316"/>
  <c r="I166" i="316"/>
  <c r="G156" i="316"/>
  <c r="G160" i="316" l="1"/>
</calcChain>
</file>

<file path=xl/sharedStrings.xml><?xml version="1.0" encoding="utf-8"?>
<sst xmlns="http://schemas.openxmlformats.org/spreadsheetml/2006/main" count="2860" uniqueCount="1294">
  <si>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</si>
  <si>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</si>
  <si>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</si>
  <si>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</si>
  <si>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</si>
  <si>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</si>
  <si>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</si>
  <si>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</si>
  <si>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</si>
  <si>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</si>
  <si>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</si>
  <si>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</si>
  <si>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</si>
  <si>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</si>
  <si>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</si>
  <si>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</si>
  <si>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</si>
  <si>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</si>
  <si>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</si>
  <si>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</si>
  <si>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</si>
  <si>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</si>
  <si>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</si>
  <si>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</si>
  <si>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</si>
  <si>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</si>
  <si>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</si>
  <si>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</si>
  <si>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</si>
  <si>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</si>
  <si>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</si>
  <si>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</si>
  <si>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</si>
  <si>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</si>
  <si>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</si>
  <si>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</si>
  <si>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</si>
  <si>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</si>
  <si>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</si>
  <si>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</si>
  <si>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</si>
  <si>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</si>
  <si>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</si>
  <si>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</si>
  <si>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</si>
  <si>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</si>
  <si>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</si>
  <si>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</si>
  <si>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</si>
  <si>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</si>
  <si>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</si>
  <si>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</si>
  <si>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</si>
  <si>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</si>
  <si>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</si>
  <si>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</si>
  <si>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</si>
  <si>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</si>
  <si>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</si>
  <si>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</si>
  <si>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</si>
  <si>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</si>
  <si>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</si>
  <si>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</si>
  <si>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</si>
  <si>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</si>
  <si>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</si>
  <si>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</si>
  <si>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</si>
  <si>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</si>
  <si>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</si>
  <si>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</si>
  <si>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</si>
  <si>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</si>
  <si>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</si>
  <si>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</si>
  <si>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</si>
  <si>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</si>
  <si>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</si>
  <si>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</si>
  <si>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</si>
  <si>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</si>
  <si>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</si>
  <si>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</si>
  <si>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</si>
  <si>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</si>
  <si>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</si>
  <si>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</si>
  <si>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</si>
  <si>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</si>
  <si>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</si>
  <si>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</si>
  <si>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</si>
  <si>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</si>
  <si>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</si>
  <si>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</si>
  <si>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</si>
  <si>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</si>
  <si>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</si>
  <si>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</si>
  <si>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</si>
  <si>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</si>
  <si>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</si>
  <si>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</si>
  <si>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</si>
  <si>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</si>
  <si>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</si>
  <si>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</si>
  <si>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</si>
  <si>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</si>
  <si>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</si>
  <si>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</si>
  <si>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</si>
  <si>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</si>
  <si>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</si>
  <si>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</si>
  <si>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</si>
  <si>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</si>
  <si>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</si>
  <si>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</si>
  <si>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</si>
  <si>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</si>
  <si>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</si>
  <si>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</si>
  <si>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</si>
  <si>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</si>
  <si>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 xml:space="preserve">REHABILITACIÓN UF2.2, REHABILITACIÓN UF4.2 Y MEJORAMIENTO UF 1 Y UF2.1 </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</si>
  <si>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</si>
  <si>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</si>
  <si>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</si>
  <si>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</si>
  <si>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</si>
  <si>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</si>
  <si>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</si>
  <si>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</si>
  <si>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</si>
  <si>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</si>
  <si>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</si>
  <si>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</si>
  <si>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</si>
  <si>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</si>
  <si>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</si>
  <si>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</si>
  <si>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</si>
  <si>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</si>
  <si>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</si>
  <si>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</si>
  <si>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</si>
  <si>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</si>
  <si>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</si>
  <si>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</si>
  <si>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</si>
  <si>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</si>
  <si>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</si>
  <si>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</si>
  <si>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</si>
  <si>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</si>
  <si>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</si>
  <si>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</si>
  <si>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</si>
  <si>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</si>
  <si>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</si>
  <si>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</si>
  <si>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</si>
  <si>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</si>
  <si>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</si>
  <si>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</si>
  <si>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</si>
  <si>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</si>
  <si>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</si>
  <si>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</si>
  <si>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</si>
  <si>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</si>
  <si>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</si>
  <si>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</si>
  <si>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</si>
  <si>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</si>
  <si>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</si>
  <si>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</si>
  <si>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</si>
  <si>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</si>
  <si>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</si>
  <si>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</si>
  <si>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</si>
  <si>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</si>
  <si>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</si>
  <si>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</si>
  <si>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</si>
  <si>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</si>
  <si>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</si>
  <si>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</si>
  <si>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</si>
  <si>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</si>
  <si>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</si>
  <si>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</si>
  <si>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</si>
  <si>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</si>
  <si>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</si>
  <si>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</si>
  <si>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</si>
  <si>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</si>
  <si>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</si>
  <si>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</si>
  <si>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</si>
  <si>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</si>
  <si>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</si>
  <si>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</si>
  <si>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</si>
  <si>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</si>
  <si>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</si>
  <si>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</si>
  <si>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</si>
  <si>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</si>
  <si>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</si>
  <si>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</si>
  <si>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</si>
  <si>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</si>
  <si>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</si>
  <si>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</si>
  <si>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</si>
  <si>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</si>
  <si>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</si>
  <si>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</si>
  <si>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</si>
  <si>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</si>
  <si>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</si>
  <si>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</si>
  <si>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</si>
  <si>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</si>
  <si>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</si>
  <si>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</si>
  <si>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</si>
  <si>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</si>
  <si>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</si>
  <si>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</si>
  <si>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</si>
  <si>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</si>
  <si>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6 de septiembre-2017</t>
  </si>
  <si>
    <t>AGOSTO-2017</t>
  </si>
  <si>
    <t>Giro 17</t>
  </si>
  <si>
    <t>9 de octubre-2017</t>
  </si>
  <si>
    <t>septiembre-2017</t>
  </si>
  <si>
    <t>Giro 18</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</si>
  <si>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</si>
  <si>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</si>
  <si>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</si>
  <si>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</si>
  <si>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</si>
  <si>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</si>
  <si>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</si>
  <si>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</si>
  <si>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</si>
  <si>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</si>
  <si>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</si>
  <si>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</si>
  <si>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</si>
  <si>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</si>
  <si>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</si>
  <si>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</si>
  <si>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</si>
  <si>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</si>
  <si>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</si>
  <si>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</si>
  <si>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</si>
  <si>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</si>
  <si>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</si>
  <si>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</si>
  <si>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</si>
  <si>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enero-29-2016</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</si>
  <si>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</si>
  <si>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</si>
  <si>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</si>
  <si>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</si>
  <si>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</si>
  <si>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</si>
  <si>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</si>
  <si>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</si>
  <si>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</si>
  <si>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</si>
  <si>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</si>
  <si>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</si>
  <si>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</si>
  <si>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</si>
  <si>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</si>
  <si>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</si>
  <si>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</si>
  <si>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</si>
  <si>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</si>
  <si>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</si>
  <si>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</si>
  <si>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</si>
  <si>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</si>
  <si>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</si>
  <si>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</si>
  <si>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</si>
  <si>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</si>
  <si>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</si>
  <si>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</si>
  <si>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</si>
  <si>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</si>
  <si>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</si>
  <si>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</si>
  <si>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</si>
  <si>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</si>
  <si>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</si>
  <si>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</si>
  <si>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</si>
  <si>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</si>
  <si>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</si>
  <si>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</si>
  <si>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</si>
  <si>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</si>
  <si>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</si>
  <si>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</si>
  <si>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</si>
  <si>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</si>
  <si>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03/12/2017 y 11 de dic-2017</t>
  </si>
  <si>
    <t>incumplido por fecha</t>
  </si>
  <si>
    <t>9 y 10 de enero de 2018</t>
  </si>
  <si>
    <t>enero-2018</t>
  </si>
  <si>
    <t>feb-2018</t>
  </si>
  <si>
    <t>Giro 19</t>
  </si>
  <si>
    <t>Giro 20</t>
  </si>
  <si>
    <t>Giro 21</t>
  </si>
  <si>
    <t>Giro 22</t>
  </si>
  <si>
    <t>Giro 23</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</si>
  <si>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</si>
  <si>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</si>
  <si>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</si>
  <si>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</si>
  <si>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</si>
  <si>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</si>
  <si>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</si>
  <si>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</si>
  <si>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</si>
  <si>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</si>
  <si>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</si>
  <si>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</si>
  <si>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</si>
  <si>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</si>
  <si>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</si>
  <si>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</si>
  <si>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</si>
  <si>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</si>
  <si>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</si>
  <si>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</si>
  <si>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</si>
  <si>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</si>
  <si>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</si>
  <si>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</si>
  <si>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</si>
  <si>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</si>
  <si>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</si>
  <si>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</si>
  <si>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</si>
  <si>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</si>
  <si>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</si>
  <si>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</si>
  <si>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</si>
  <si>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</si>
  <si>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</si>
  <si>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</si>
  <si>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</si>
  <si>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</si>
  <si>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</si>
  <si>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</si>
  <si>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</si>
  <si>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</si>
  <si>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</si>
  <si>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</si>
  <si>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</si>
  <si>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</si>
  <si>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</si>
  <si>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</si>
  <si>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</si>
  <si>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</si>
  <si>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</si>
  <si>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</si>
  <si>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</si>
  <si>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</si>
  <si>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</si>
  <si>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</si>
  <si>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</si>
  <si>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</si>
  <si>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</si>
  <si>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</si>
  <si>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</si>
  <si>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</si>
  <si>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</si>
  <si>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</si>
  <si>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</si>
  <si>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</si>
  <si>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</si>
  <si>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</si>
  <si>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</si>
  <si>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</si>
  <si>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</si>
  <si>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</si>
  <si>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</si>
  <si>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</si>
  <si>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</si>
  <si>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</si>
  <si>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</si>
  <si>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</si>
  <si>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</si>
  <si>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</si>
  <si>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</si>
  <si>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</si>
  <si>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</si>
  <si>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</si>
  <si>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</si>
  <si>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</si>
  <si>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</si>
  <si>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</si>
  <si>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</si>
  <si>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</si>
  <si>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</si>
  <si>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</si>
  <si>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</si>
  <si>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</si>
  <si>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</si>
  <si>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</si>
  <si>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</si>
  <si>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</si>
  <si>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</si>
  <si>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</si>
  <si>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</si>
  <si>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</si>
  <si>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</si>
  <si>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</si>
  <si>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</si>
  <si>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</si>
  <si>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</si>
  <si>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</si>
  <si>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</si>
  <si>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</si>
  <si>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</si>
  <si>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</si>
  <si>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</si>
  <si>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</si>
  <si>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</si>
  <si>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</si>
  <si>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</si>
  <si>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</si>
  <si>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</si>
  <si>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</si>
  <si>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</si>
  <si>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</si>
  <si>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</si>
  <si>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</si>
  <si>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</si>
  <si>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</si>
  <si>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</si>
  <si>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</si>
  <si>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</si>
  <si>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</si>
  <si>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</si>
  <si>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</si>
  <si>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</si>
  <si>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</si>
  <si>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</si>
  <si>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</si>
  <si>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</si>
  <si>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</si>
  <si>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</si>
  <si>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</si>
  <si>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</si>
  <si>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</si>
  <si>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</si>
  <si>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</si>
  <si>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</si>
  <si>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</si>
  <si>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</si>
  <si>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</si>
  <si>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</si>
  <si>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</si>
  <si>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</si>
  <si>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</si>
  <si>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</si>
  <si>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</si>
  <si>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</si>
  <si>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</si>
  <si>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</si>
  <si>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</si>
  <si>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</si>
  <si>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</si>
  <si>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</si>
  <si>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</si>
  <si>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</si>
  <si>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</si>
  <si>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</si>
  <si>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</si>
  <si>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</si>
  <si>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</si>
  <si>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</si>
  <si>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</si>
  <si>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</si>
  <si>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</si>
  <si>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</si>
  <si>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</si>
  <si>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</si>
  <si>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</si>
  <si>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</si>
  <si>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</si>
  <si>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</si>
  <si>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</si>
  <si>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</si>
  <si>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</si>
  <si>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</si>
  <si>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</si>
  <si>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</si>
  <si>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</si>
  <si>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</si>
  <si>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</si>
  <si>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</si>
  <si>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</si>
  <si>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</si>
  <si>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</si>
  <si>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</si>
  <si>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</si>
  <si>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</si>
  <si>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</si>
  <si>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</si>
  <si>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</si>
  <si>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</si>
  <si>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</si>
  <si>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</si>
  <si>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</si>
  <si>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</si>
  <si>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</si>
  <si>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</si>
  <si>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</si>
  <si>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</si>
  <si>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</si>
  <si>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</si>
  <si>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</si>
  <si>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</si>
  <si>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</si>
  <si>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</si>
  <si>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</si>
  <si>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</si>
  <si>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</si>
  <si>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</si>
  <si>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</si>
  <si>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</si>
  <si>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</si>
  <si>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</si>
  <si>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</si>
  <si>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</si>
  <si>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</si>
  <si>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</si>
  <si>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</si>
  <si>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</si>
  <si>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</si>
  <si>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</si>
  <si>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</si>
  <si>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</si>
  <si>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</si>
  <si>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</si>
  <si>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</si>
  <si>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</si>
  <si>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</si>
  <si>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</si>
  <si>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</si>
  <si>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 xml:space="preserve">El presupuesto actualizado de redes húmedas obtiene el concepto de NO objeción. </t>
  </si>
  <si>
    <t>Sep-2019</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</si>
  <si>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</si>
  <si>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</si>
  <si>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t>Dic-2019</t>
  </si>
  <si>
    <t>E</t>
  </si>
  <si>
    <t xml:space="preserve">                                                            TOTAL APORTES EQUITY</t>
  </si>
  <si>
    <t>P</t>
  </si>
  <si>
    <t>IS</t>
  </si>
  <si>
    <t>SC</t>
  </si>
  <si>
    <t>CA</t>
  </si>
  <si>
    <t>R</t>
  </si>
  <si>
    <t>VF</t>
  </si>
  <si>
    <t>APORTE 2019</t>
  </si>
  <si>
    <t>NOV/2019</t>
  </si>
  <si>
    <t>Cumplido</t>
  </si>
  <si>
    <r>
      <t>N</t>
    </r>
    <r>
      <rPr>
        <sz val="10"/>
        <color theme="1"/>
        <rFont val="Calibri"/>
        <family val="2"/>
        <scheme val="minor"/>
      </rPr>
      <t>o Aplica Compensación</t>
    </r>
  </si>
  <si>
    <t xml:space="preserve">Observaciones: </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</si>
  <si>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</si>
  <si>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</si>
  <si>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</si>
  <si>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</si>
  <si>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</si>
  <si>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</si>
  <si>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</si>
  <si>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</si>
  <si>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Traslado de redes Húmedas UF1 y UF3</t>
  </si>
  <si>
    <t>FECHA APROBACIÓN</t>
  </si>
  <si>
    <t>31 ENERO DE 2020</t>
  </si>
  <si>
    <t>PK 0+160</t>
  </si>
  <si>
    <t>PK 3+300</t>
  </si>
  <si>
    <t>PK 11+700 Zona del retorno # 1</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</si>
  <si>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</si>
  <si>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</si>
  <si>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ACTIVIDADES CRÍTICAS SEGÚN ANEXO #1 DE MAR 1, POR LA CUARENTENA DEL COVID-19</t>
  </si>
  <si>
    <t>PK 24+300 CD - Box # 106</t>
  </si>
  <si>
    <t>Unidad Funcional 4,1 - Rehabilitación Sector 4.1 Venecia - Peñalisa (Salgar) 8,8 KM</t>
  </si>
  <si>
    <t>Acopio y trasiego de material de descombro traído de los portales del nuevo túnel.</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</si>
  <si>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</si>
  <si>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</si>
  <si>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</si>
  <si>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</si>
  <si>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</si>
  <si>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</si>
  <si>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</si>
  <si>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</si>
  <si>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</si>
  <si>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</si>
  <si>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</si>
  <si>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</si>
  <si>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</si>
  <si>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</si>
  <si>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</si>
  <si>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Puente PK21+220 UF2.1. Vista panorámica. Infraestructura terminada</t>
  </si>
  <si>
    <t>31  ENERO DE 2020</t>
  </si>
  <si>
    <t>6'0%</t>
  </si>
  <si>
    <t>PK 24+400/700 CD</t>
  </si>
  <si>
    <t>Retorno #2</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</si>
  <si>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</si>
  <si>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</si>
  <si>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</si>
  <si>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</si>
  <si>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</si>
  <si>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</si>
  <si>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</si>
  <si>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</si>
  <si>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</si>
  <si>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</si>
  <si>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</si>
  <si>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</si>
  <si>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</si>
  <si>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</si>
  <si>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</si>
  <si>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</si>
  <si>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</si>
  <si>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Redes de drenajes superficiales, paisajismo, revegetalización etc.</t>
  </si>
  <si>
    <t>PK 22+430/480 CI</t>
  </si>
  <si>
    <t>Puente PK 0+930 UF 1. Acabados de defensas tipo New Jersey, ambos costados.</t>
  </si>
  <si>
    <t>,</t>
  </si>
  <si>
    <t>PK 5+720</t>
  </si>
  <si>
    <t xml:space="preserve">PK 14+700 </t>
  </si>
  <si>
    <t>PK 18+000</t>
  </si>
  <si>
    <t>Zona anexa al retorno # 1</t>
  </si>
  <si>
    <t>PK 22+000</t>
  </si>
  <si>
    <t>PK 27+000</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</si>
  <si>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</si>
  <si>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</si>
  <si>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t>Puente PK 0+930 UF 1. Vista panorámica Puente construido.</t>
  </si>
  <si>
    <t>Puente PK 1+440 UF 1-  Vista panorámica Puente construido.</t>
  </si>
  <si>
    <t>Puente PK 17+205 UF 1- Vista panorámica avance construcción Puente.</t>
  </si>
  <si>
    <t>ACTIVIDADES CRÍTICAS SEGÚN ANEXO #1 DE MAR 1 POR LA CUARENTENA DEL COVID-19</t>
  </si>
  <si>
    <t>Drenajes longitudinales</t>
  </si>
  <si>
    <t xml:space="preserve">PK 15+300 </t>
  </si>
  <si>
    <t>PK 14+900</t>
  </si>
  <si>
    <t>Puente PK 17+205 UF 1- Vista panorámica avance construcción Puente. Infraestructura terminada.</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</si>
  <si>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</si>
  <si>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</si>
  <si>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</si>
  <si>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</si>
  <si>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</si>
  <si>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</si>
  <si>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</si>
  <si>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PK 7+800/900</t>
  </si>
  <si>
    <t>Ampliación Puente 3 La Cola UF1</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</si>
  <si>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</si>
  <si>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</si>
  <si>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</si>
  <si>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</si>
  <si>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</si>
  <si>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</si>
  <si>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</si>
  <si>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Muro # 037 - TA</t>
  </si>
  <si>
    <t>Muro # 072 - HA</t>
  </si>
  <si>
    <t>Corte talud (perfilación) - CD</t>
  </si>
  <si>
    <t>Inactivo. 
Se fundieron muros del disipador con su bajante para el canal de drenaje perimetral. Se fundió también el disipador intermedio con cuneta que descarga en canal perimetral.</t>
  </si>
  <si>
    <t>PK 0+480</t>
  </si>
  <si>
    <t>SEGURIDAD VIAL</t>
  </si>
  <si>
    <t>PK 0+950</t>
  </si>
  <si>
    <t>Aplicación de capa asfáltica - Drenajes</t>
  </si>
  <si>
    <t>PK 10+750</t>
  </si>
  <si>
    <t>PK 19+200  CD</t>
  </si>
  <si>
    <t>PK 18+400  CI</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</si>
  <si>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</si>
  <si>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</si>
  <si>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Instalación acero de refuerzo losa de aproximación Estribo 2 y se funde.</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</si>
  <si>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Frente Inactivo.</t>
    </r>
  </si>
  <si>
    <t>Puente PK 0+160 UF 1- Defensa tipo New Jersey terminadas.</t>
  </si>
  <si>
    <t>REUNIONES/ACTIVIDADES</t>
  </si>
  <si>
    <t>PK 16+300</t>
  </si>
  <si>
    <t>ZODME 10A</t>
  </si>
  <si>
    <t>PK 27+400</t>
  </si>
  <si>
    <t>PK 0+650/700 CI</t>
  </si>
  <si>
    <t>OBSERVACIONES: El Predio MAR1_UF2_171 se afectó nuevamente con oficio 02-01-20200617001734</t>
  </si>
  <si>
    <t>en adelante</t>
  </si>
  <si>
    <t>PK 17+800</t>
  </si>
  <si>
    <t>Excavación / Rellenos de terraplén / Drenajes - CD</t>
  </si>
  <si>
    <t>Corte, perfilado de talud + demoliciones</t>
  </si>
  <si>
    <t xml:space="preserve">Excavaciones mecánicas CI, como solución de la intersección en superficie - Boxculvert # 209 - Zona urbana de San Jerónimo </t>
  </si>
  <si>
    <t>PK 22+600</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</si>
  <si>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</si>
  <si>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</si>
  <si>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</si>
  <si>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</si>
  <si>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</si>
  <si>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</si>
  <si>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</si>
  <si>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</si>
  <si>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Frente Inactivo.</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</si>
  <si>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</si>
  <si>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</si>
  <si>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</si>
  <si>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 TERMINADA</t>
    </r>
    <r>
      <rPr>
        <sz val="11"/>
        <color theme="1"/>
        <rFont val="Arial"/>
        <family val="2"/>
      </rPr>
      <t>: Construcción de los ESTRIBOS 1 y 2. Construcción de las PILAS 1, 2 y 3.
En cuanto a la</t>
    </r>
    <r>
      <rPr>
        <u/>
        <sz val="11"/>
        <color theme="1"/>
        <rFont val="Arial"/>
        <family val="2"/>
      </rPr>
      <t xml:space="preserve"> SUPERESTRUCTURA TERMINADA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</si>
  <si>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Reforzamiento y protección talud perfilado - Pavimento rígido, veredal</t>
  </si>
  <si>
    <t>PK 12+850</t>
  </si>
  <si>
    <t>PK 0+530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</si>
  <si>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</si>
  <si>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t>PK 4+500</t>
  </si>
  <si>
    <t>PK 8+400</t>
  </si>
  <si>
    <t>Perfilado de talud (fallado el pasado 22 de enero) - CD</t>
  </si>
  <si>
    <t>PK 10+200</t>
  </si>
  <si>
    <t>Corte de montaña rocosa - CI</t>
  </si>
  <si>
    <t>Mezcla asfáltica intermedia - Drenajes</t>
  </si>
  <si>
    <t>Según ajustes realizados por el concesionario se informó que no se requiere de SRRRC para la Modificación de la Licencia Ambiental  UF2.1.</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</si>
  <si>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</si>
  <si>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</si>
  <si>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</si>
  <si>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</si>
  <si>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</si>
  <si>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</si>
  <si>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</si>
  <si>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</si>
  <si>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 xml:space="preserve">Modificación Licencia Ambiental Resolución 00606 del 25 de mayo de 2017 
UF1 y UF3 punto de vertimiento Q. la Culebra </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</si>
  <si>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</si>
  <si>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</si>
  <si>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</si>
  <si>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r>
      <rPr>
        <b/>
        <sz val="11"/>
        <rFont val="Arial"/>
        <family val="2"/>
      </rPr>
      <t>Trazabilidad Modificación Licencia Ambiental</t>
    </r>
    <r>
      <rPr>
        <sz val="11"/>
        <rFont val="Arial"/>
        <family val="2"/>
      </rPr>
      <t xml:space="preserve">
• Solicitud con VITAL 3800090086967818005 y radicado 2018162298-1-000 del 21-11-18.
• Radicado EIA Corantioquia con consecutivo 160HX-COE1811-37499 del 21-11-18.
• Pago evaluación el 16-10-18 a la ANLA y Corantioquia 
• Auto de inicio ANLA N° 07512 del 30-11-18. 
• Con radiado ANLA 2018169663-1-000 del 04-12-18 Concesionario realizó ante la ANLA solicitud de aplicación del trámite y términos prioritarios definidos en el artículo 2.2.2.3.8.2 del decreto 1076 de 2015 para el trámite de modificación relacionado con la fuentes de materiales Q.Seca
• Visita de evaluación el 19 y 20 de diciembre de 2018.
• Reunión de solicitud de información adicional el 21-02-19
• Solicitud de prorroga con radicado ANLA 219030318-1-000 del 12-03-19 
• Aprobación prorroga con radicado ANLA 2019031648-2-000
•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r>
  </si>
  <si>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</si>
  <si>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</si>
  <si>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</si>
  <si>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1, 2.1 y 4 </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</si>
  <si>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</si>
  <si>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</si>
  <si>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</si>
  <si>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</si>
  <si>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</si>
  <si>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</si>
  <si>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</si>
  <si>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</si>
  <si>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</si>
  <si>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</si>
  <si>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</si>
  <si>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</si>
  <si>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</si>
  <si>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</si>
  <si>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</si>
  <si>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</si>
  <si>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S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</si>
  <si>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</si>
  <si>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</si>
  <si>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</si>
  <si>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</si>
  <si>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</si>
  <si>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</si>
  <si>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Seguimiento a las medidas de manejo ambiental UF1 y UF3</t>
  </si>
  <si>
    <t>Seguimiento a las medidas de manejo ambiental UF 2.1</t>
  </si>
  <si>
    <t>PK 1+900</t>
  </si>
  <si>
    <t>Corte mecánico y preparación de fundación para muro en TA, # 011.</t>
  </si>
  <si>
    <t xml:space="preserve">Corresponde a la planta de trituración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</si>
  <si>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 xml:space="preserve">Terraplén + Muros en TA + Drenajes + Marco en HA # 040. </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</si>
  <si>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</si>
  <si>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</si>
  <si>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</si>
  <si>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</si>
  <si>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</si>
  <si>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</si>
  <si>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</si>
  <si>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</si>
  <si>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</si>
  <si>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Ampliación Puente 1  La Negra UF1</t>
  </si>
  <si>
    <r>
      <rPr>
        <b/>
        <sz val="11"/>
        <rFont val="Arial"/>
        <family val="2"/>
      </rPr>
      <t xml:space="preserve">Licencia Ambiental 
</t>
    </r>
    <r>
      <rPr>
        <sz val="11"/>
        <rFont val="Arial"/>
        <family val="2"/>
      </rPr>
      <t>•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</si>
  <si>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</si>
  <si>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</si>
  <si>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t>Ampliación Puente 4  La Nuez UF1</t>
  </si>
  <si>
    <t>Ampliación Puente 23 La Muñoz II UF2.1</t>
  </si>
  <si>
    <t>Ampliación Puente 24 La Guaracú II UF2.1</t>
  </si>
  <si>
    <t>Ampliación Puente 28 El Sapo UF2.1</t>
  </si>
  <si>
    <t>Ampliación Puente 27 La Guaira UF2.1</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</si>
  <si>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</si>
  <si>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</si>
  <si>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</si>
  <si>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</si>
  <si>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</si>
  <si>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Material seleccionado (estructura de pavimento flexible)</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</si>
  <si>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</si>
  <si>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</si>
  <si>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21+000</t>
  </si>
  <si>
    <t>Capa asfáltica + Drenajes CD</t>
  </si>
  <si>
    <t>PK 21+300 CI</t>
  </si>
  <si>
    <t>Puente PK 6+040 UF 1-   Instalación acero de refuerzo en defensas New Jersey. Inactivo</t>
  </si>
  <si>
    <t>ÉPSILON4G</t>
  </si>
  <si>
    <t xml:space="preserve">Seguimiento semanal  PQRS del proyecto </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</si>
  <si>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</si>
  <si>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</si>
  <si>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</si>
  <si>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</si>
  <si>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</si>
  <si>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</si>
  <si>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</si>
  <si>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</si>
  <si>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</si>
  <si>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</si>
  <si>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</si>
  <si>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</si>
  <si>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</si>
  <si>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</si>
  <si>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</si>
  <si>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</si>
  <si>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</si>
  <si>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</si>
  <si>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</si>
  <si>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</si>
  <si>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</si>
  <si>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</si>
  <si>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</si>
  <si>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</si>
  <si>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</si>
  <si>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</si>
  <si>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</si>
  <si>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</si>
  <si>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</si>
  <si>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</si>
  <si>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</si>
  <si>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</si>
  <si>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</si>
  <si>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</si>
  <si>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</si>
  <si>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</si>
  <si>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</si>
  <si>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</si>
  <si>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</si>
  <si>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</si>
  <si>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</si>
  <si>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</si>
  <si>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</si>
  <si>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</si>
  <si>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</si>
  <si>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</si>
  <si>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</si>
  <si>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</si>
  <si>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</si>
  <si>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</si>
  <si>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</si>
  <si>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</si>
  <si>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</si>
  <si>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</si>
  <si>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</si>
  <si>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</si>
  <si>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</si>
  <si>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</si>
  <si>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</si>
  <si>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</si>
  <si>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</si>
  <si>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</si>
  <si>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</si>
  <si>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</si>
  <si>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</si>
  <si>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</si>
  <si>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</si>
  <si>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</si>
  <si>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</si>
  <si>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</si>
  <si>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</si>
  <si>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</si>
  <si>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</si>
  <si>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</si>
  <si>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</si>
  <si>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</si>
  <si>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</si>
  <si>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</si>
  <si>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</si>
  <si>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</si>
  <si>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</si>
  <si>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</si>
  <si>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</si>
  <si>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</si>
  <si>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</si>
  <si>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</si>
  <si>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</si>
  <si>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</si>
  <si>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</si>
  <si>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</si>
  <si>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</si>
  <si>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</si>
  <si>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</si>
  <si>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</si>
  <si>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</si>
  <si>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</si>
  <si>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</si>
  <si>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</si>
  <si>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</si>
  <si>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</si>
  <si>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</si>
  <si>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</si>
  <si>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</si>
  <si>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</si>
  <si>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</si>
  <si>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</si>
  <si>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</si>
  <si>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</si>
  <si>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</si>
  <si>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</si>
  <si>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</si>
  <si>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</si>
  <si>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</si>
  <si>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</si>
  <si>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</si>
  <si>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</si>
  <si>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</si>
  <si>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</si>
  <si>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</si>
  <si>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Respuesta a comunicación EPS4G-1179-19 referente al acceso la Puerta</t>
  </si>
  <si>
    <t>D-02-01-20191113-0010561</t>
  </si>
  <si>
    <t>ESPERA RESPUESTA DEL ESPECIALISTA  DE LA INTERVENTORÍA</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</si>
  <si>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Instalación acero de refuerzo New Jersey ambos costados. </t>
    </r>
  </si>
  <si>
    <t>Ampliación Puente PK18+700 UF2.1 La Muñóz II. Instalación de pintura epóxica baranda vehicular. Finalizado.</t>
  </si>
  <si>
    <t>PK 14+400 CD</t>
  </si>
  <si>
    <t>Cortes en taludes, perfilados, consolidación  - Granulares  -  CI</t>
  </si>
  <si>
    <t>Sobre la corona del talud hubo aplicación de concreto lanzado (con e= 10 cm) previa colocación y aseguramiento de paneles de malla electro soldada (15x15x6). Siguen trabajos de perforación de huecos para la colocación de pernos pasivos de anclaje (con barras corrugadas autoperforantes) de L = 6 m. También habrá perforación para la colocación de drenes sub horizontales en PVC. Se utiliza vehículo autopropulsado sobre llantas tipo montacargas. Sector Tamarindos / Comfenalco.</t>
  </si>
  <si>
    <t>Cortes / Llenos / Curado de granulares /Mezcla asfáltica -  CD</t>
  </si>
  <si>
    <t>Box # 072 + disipador + Demarcación CD</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</si>
  <si>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</si>
  <si>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</si>
  <si>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</si>
  <si>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</si>
  <si>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</si>
  <si>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</si>
  <si>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</si>
  <si>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</si>
  <si>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</si>
  <si>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Se continua con la actividad de instalación de paneles de acero, de encofrados y funde canal perimetral. También se funden cunetas en bordes de las calzadas.</t>
  </si>
  <si>
    <t>PK 29+900 CD</t>
  </si>
  <si>
    <t xml:space="preserve">Excavación mecánica y Acceso vehicular a la Vda,. Guaimaral </t>
  </si>
  <si>
    <t>PK 30+500 CI</t>
  </si>
  <si>
    <t xml:space="preserve">Reforzamiento de talud </t>
  </si>
  <si>
    <t>PK 30+600 CD</t>
  </si>
  <si>
    <t>PK 31+200 CD</t>
  </si>
  <si>
    <t>Consolidación de talud + drenajes</t>
  </si>
  <si>
    <t>PK 31+270 CD</t>
  </si>
  <si>
    <t>PR 6+700</t>
  </si>
  <si>
    <t>Puente el Paso sobre el Rio Cauca (o puente amarillo)</t>
  </si>
  <si>
    <t>TODAS</t>
  </si>
  <si>
    <t>REVISIÓN Y ANALISIS DE INSUMOS PREDIALES</t>
  </si>
  <si>
    <t>Estudio de Fichas Prediales y Avaluos Comerciales Corporativos de las Unidades Funcionales 1 y 2</t>
  </si>
  <si>
    <t>REVISIÓN DE LA PLATAFORMA OLYMPUS</t>
  </si>
  <si>
    <t>Se realizó verificacion, observación y aprobacion de cada uno de los datos que se ingresaron a la plataforma Olympus por parte del Concesionario.</t>
  </si>
  <si>
    <t>Llenos y ODT # 008 + Disipador - CI</t>
  </si>
  <si>
    <t>Colocación de capa asfáltica - CI</t>
  </si>
  <si>
    <t>La plataforma de la segunda calzada ya cuenta con la capa intermedia asfáltica tipo MSC-25. Se continua con la construcción de cunetas en concreto de sección triangular (o en L) con ancho de 1 m. Su sistema de construcción es por ajedrezado y con utilización de concreto pre mezclado. Sector planta #1 de concretos - La Volcana. El trayecto se tiene con transito provisional para los equipos y vehículos de la Concesión.</t>
  </si>
  <si>
    <t>Inactivo
Después de haberse deslizado y colapsado el corte del talud en el pasado mes de enero; a mediados del mes de julio, se dio inicio al retiro de material caído y que obstaculiza los trabajos de acceso sobre el estribo # 2 del nuevo puente de la Rochela. Hoy los trabajos de remoción de tierra son intermitentes debido a lluvias que paralizan cortes y acarreos.</t>
  </si>
  <si>
    <t>Box Doña Rosa - Excavación mecánica, muro escollera, demoliciones CI</t>
  </si>
  <si>
    <t xml:space="preserve">Para lo llenos de remate se utilizo material de rezaga proveniente del túnel. Se realizo la colocación de granulares seleccionados y se extendió la capa intermedia de mezcla asfáltica tipo MCS-25. Se incluyeron terrazas para evitar el derrame de llenos sobre el disipador. 
Posteriormente se realizo la demarcación con utilización de pintura a base de agua para trafico en color B/A. Hoy se transita por esta nueva calzada y se abandona la existente para ser intervenida.
Sobre la calzada opuesta (o PK 15+400 CI) se hizo corte mecánico de talud con tendido a una pendiente. Sector Carpintería / Polvorería </t>
  </si>
  <si>
    <t>Capa asfáltica - Demarcación horizontal - CI</t>
  </si>
  <si>
    <t xml:space="preserve">Talud rehabilitado </t>
  </si>
  <si>
    <t>Inactivo. 
Después de finalizada la actividad de excavación mecánica y corte del talud, se realizó la instalación de mezcla Asfáltica intermedia tipo MSC-25. 
Sobre el tramo vial se realizo la construcción de cunetas con sección L.
Se continuara actividad de construcción de cunetas para conducir aguas a la ODT #125. Sector Ahuyamal.</t>
  </si>
  <si>
    <t xml:space="preserve">Socavación causada por brazo del Rio Cauca.  </t>
  </si>
  <si>
    <t>DEMARCACNON + TRANSITABILIDAD - CD</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</si>
  <si>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</si>
  <si>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2: Instalación de cuatro Vigas prefabricadas sobre apoyos de neopreno. Construcción de diafragma e instalación de pre-losas Tipo A y B.
Vano 3: Instalación de cuatro Vigas prefabricadas sobre apoyos de neopreno. Construcción de diafragma e instalación de pre-losas Tipo A y B.</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</si>
  <si>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</si>
  <si>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De acuerdo con el programa de trabajo presentado por el concesionario para la UF3.1.D, el concesionario continuó actividades de excavación, de las galerías de conexión peatonal y vehicular, de forma adelantada; teniendo en cuenta las fechas de inicio de construcción, no objetadas por la interventoría.</t>
  </si>
  <si>
    <t>Lugar: Oficina de Atención al Usuario, Seguimiento PQRS del proyecto.</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</si>
  <si>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t>
    </r>
    <r>
      <rPr>
        <sz val="11"/>
        <color rgb="FFFF0000"/>
        <rFont val="Arial"/>
        <family val="2"/>
      </rPr>
      <t xml:space="preserve">.Instalación acero de refuerzo y encofrado Dovela sobre Estribo y se funde. Instalación acero de refuerzo y encofrado muro espaldar y aletas y se funden. </t>
    </r>
    <r>
      <rPr>
        <sz val="11"/>
        <rFont val="Arial"/>
        <family val="2"/>
      </rPr>
      <t xml:space="preserve">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Instalación acero de refuerzo y encofrado Dovela sobre Pila y Dovelas N°1 y se funden. Montaje de carros de avance para construcción de Voladizos 1 y 2</t>
    </r>
    <r>
      <rPr>
        <sz val="11"/>
        <color rgb="FFFF0000"/>
        <rFont val="Arial"/>
        <family val="2"/>
      </rPr>
      <t xml:space="preserve">. </t>
    </r>
    <r>
      <rPr>
        <sz val="11"/>
        <rFont val="Arial"/>
        <family val="2"/>
      </rPr>
      <t>Instalación acero de refuerzo Dovelas N°2 , 3 , 4,  5, 6 ,7, 8 y 9 y se funden, se tensionan cables.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nstalación acero de refuerzo muro espaldar y ménsula superior Estribo y alets y se funden. Instalación acero de refuerzo losa de aproximación. y se funde.</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</si>
  <si>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t>
    </r>
    <r>
      <rPr>
        <sz val="11"/>
        <color rgb="FFFF0000"/>
        <rFont val="Arial"/>
        <family val="2"/>
      </rPr>
      <t xml:space="preserve">Frente Inactivo.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</si>
  <si>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ESTRIBO 1 Caissons 1 h=2m, Caisson 2 h=1m; PILA 1 Caisson 3 h=2m, Caisson 4 h=1m; </t>
    </r>
    <r>
      <rPr>
        <sz val="11"/>
        <color theme="1"/>
        <rFont val="Arial"/>
        <family val="2"/>
      </rPr>
      <t>PILA 2 Caisson 5 h=9,37m,  Caisson 6 h=9,8m, ESTRIBO 2 Caisson 7 h=11,3m,  Caisson 8 h=13,11m.  .  El avance en la excavación y fundida de anillos es del 72,9%</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t>
    </r>
    <r>
      <rPr>
        <sz val="11"/>
        <color rgb="FFFF0000"/>
        <rFont val="Arial"/>
        <family val="2"/>
      </rPr>
      <t xml:space="preserve"> Se reactivan actividades con excavación de Caisson Estribo 1 y Pila 1.</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</si>
  <si>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color rgb="FFFF0000"/>
        <rFont val="Arial"/>
        <family val="2"/>
      </rPr>
      <t>Instalación de mortero de nivelación con sika Grout spbre pesetales. Montaje del Equipo lanza-vigas.
Vano 1: Instalación de vigas prefabricadas sobre apoyos de neopreno, construcción de diafragma, instalación de pre-losas, acero de refuerzo de la losa y se funde.</t>
    </r>
    <r>
      <rPr>
        <sz val="11"/>
        <color theme="1"/>
        <rFont val="Arial"/>
        <family val="2"/>
      </rPr>
      <t xml:space="preserve">
El avance en la excavación y fundida de anillos es del 109,7%.</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</si>
  <si>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Corte mecánico adecuación área para construcción Estribo. Caisson 1 h=7,2m, Caisson2 h=5,5m</t>
    </r>
    <r>
      <rPr>
        <sz val="11"/>
        <rFont val="Arial"/>
        <family val="2"/>
      </rPr>
      <t xml:space="preserve">
PILA 1: </t>
    </r>
    <r>
      <rPr>
        <sz val="11"/>
        <color rgb="FFFF0000"/>
        <rFont val="Arial"/>
        <family val="2"/>
      </rPr>
      <t>Caisson 3 h=17m, Caisson 4 h=22m</t>
    </r>
    <r>
      <rPr>
        <sz val="11"/>
        <rFont val="Arial"/>
        <family val="2"/>
      </rPr>
      <t xml:space="preserve">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u/>
        <sz val="11"/>
        <rFont val="Arial"/>
        <family val="2"/>
      </rPr>
      <t xml:space="preserve">
</t>
    </r>
    <r>
      <rPr>
        <sz val="11"/>
        <rFont val="Arial"/>
        <family val="2"/>
      </rPr>
      <t>PILA 2:</t>
    </r>
    <r>
      <rPr>
        <sz val="11"/>
        <color rgb="FFFF0000"/>
        <rFont val="Arial"/>
        <family val="2"/>
      </rPr>
      <t xml:space="preserve"> </t>
    </r>
    <r>
      <rPr>
        <sz val="11"/>
        <rFont val="Arial"/>
        <family val="2"/>
      </rPr>
      <t xml:space="preserve">Se funde el núcleo de los Caissons 5 y 6. Instalación acero de refuerzo Columnas 5 y 6, se funden a nivel de Viga Cabezal. </t>
    </r>
    <r>
      <rPr>
        <sz val="11"/>
        <color rgb="FFFF0000"/>
        <rFont val="Arial"/>
        <family val="2"/>
      </rPr>
      <t xml:space="preserve"> Instalación de andamios de carga y plataforma , se instala acero de refuerzo Viga Cabezal y se funde.</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t>
    </r>
    <r>
      <rPr>
        <sz val="11"/>
        <color rgb="FFFF0000"/>
        <rFont val="Arial"/>
        <family val="2"/>
      </rPr>
      <t>Se esta realizando demolición del cuerpo del Estribo 1 del puente PK21+840.</t>
    </r>
    <r>
      <rPr>
        <sz val="11"/>
        <rFont val="Arial"/>
        <family val="2"/>
      </rPr>
      <t xml:space="preserve">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</si>
  <si>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 xml:space="preserve">El concesionario de acuerdo al diseño presentado construye Vigas en concreto reforzado complementarias en la losa inferior y superior. </t>
    </r>
    <r>
      <rPr>
        <sz val="11"/>
        <color rgb="FFFF0000"/>
        <rFont val="Arial"/>
        <family val="2"/>
      </rPr>
      <t>Se realiza instalación de acero de refuerzo y encofrado para las defensas tipo New Jersey en la losa superior y se funden. Se termina actividad. Pendiente construcción de losas de aproximación.</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</si>
  <si>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t>
    </r>
    <r>
      <rPr>
        <sz val="11"/>
        <color rgb="FFFF0000"/>
        <rFont val="Arial"/>
        <family val="2"/>
      </rPr>
      <t xml:space="preserve"> Se instalan aisladores sísmicos para la Dovela sobre Estribo. Se instala acero de refuerzo Dovela sobre Estribo y se funde . se instalan ductos para cables de tensionamiento.</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A prtir del Estribo 1 se instala concreto de solado para construir a este nivel las dovelas 15, 14, 13, 12 y 11 del voladizo</t>
    </r>
    <r>
      <rPr>
        <sz val="11"/>
        <color rgb="FFFF0000"/>
        <rFont val="Arial"/>
        <family val="2"/>
      </rPr>
      <t xml:space="preserve"> </t>
    </r>
    <r>
      <rPr>
        <sz val="11"/>
        <rFont val="Arial"/>
        <family val="2"/>
      </rPr>
      <t>1</t>
    </r>
    <r>
      <rPr>
        <sz val="11"/>
        <color rgb="FFFF0000"/>
        <rFont val="Arial"/>
        <family val="2"/>
      </rPr>
      <t>. Se instala acero de refuerzo de losa inferior y muros de estas Dovelas y se funde losa inferior y muros. Se instala plataforma para losa superior y se funde Dovela 15. Instalación de plataforma para construcción losa superior Dovelas 13 y 14.</t>
    </r>
    <r>
      <rPr>
        <u/>
        <sz val="11"/>
        <color theme="1"/>
        <rFont val="Arial"/>
        <family val="2"/>
      </rPr>
      <t xml:space="preserve">
</t>
    </r>
    <r>
      <rPr>
        <sz val="11"/>
        <color rgb="FFFF0000"/>
        <rFont val="Arial"/>
        <family val="2"/>
      </rPr>
      <t>PILA 1: Instalación de plataforma para construcción de Dovela sobre Pila y Dovelas N°1. Se instala acero de refuerzo losa inferior, muros  y losa superior y se funde. Se instala plataforma  para Dovelas 2, 3, 4 y 5 en voladizo 1. Se instala acero de refuerzo losa inferior y muros y se funde losa inferior y tramo 1 y 2 de muros.</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Instalación carro de avance en voladizo 3 Dovela N°2, se instala acero de refuerzo. Instalación de material para conformación de terraplén en voladizo 4. Se instala concreto de solado sobre el terraplén conformado. Se  instala acero de refuerzo de la losa inferior y muros Dovelas 2 , 3 , 4 y 5. Se funde losa inferior y muros. Se instala plataforma y acero de refuerzo para losa superior  de estas Dovelas. Se instala plataforma y acero de refuerzo losa inferior y muros construcción de Dovelas 6, 7 8 y 9; y se funden voladizo 4. Se continúa co Dovelas 10, 11, 12 y 13, se instala acero de refuerzo losa iferior y muros, se funde losa inferior.</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</si>
  <si>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</si>
  <si>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</si>
  <si>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</si>
  <si>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</si>
  <si>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 Se realiza la demolición del Estribo y el retiro de las vigas existentes. Se realizan cortes de tablero vanos 2 y  3,  se retira tablero y New Jersey existenrtes Se instala plataforma para construcción de voladizos, Stell Deck para losa y acero de refuerzo vano 3.. Instalación acero de refuerzo y encofrado Viga Cabezal Estribo 2 y se funde sobre pilas existentes</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</si>
  <si>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Se inicia retiro de tablero y New Yersey vano 1. Instalación de Steel-Deck, acero de refuerzo losa vano 1 y se funde. Retiro de tablero y New Jersey existentes en vanos 2 y 3.</t>
    </r>
  </si>
  <si>
    <t>Puente PK 6+240 UF 1-  PILA 1.  Demolición parcial de caissons 3,4,5 y 6 (Aprox. 4m), por carencia de acero.</t>
  </si>
  <si>
    <t>Puente PK 7+000 UF 1-  Acabados en defensas tipo New Jersey, ambos costados.</t>
  </si>
  <si>
    <t>Puente PK 7+000 UF 1-  Encofrado de módulos de defensas tipo New Jersey, ambos costados.</t>
  </si>
  <si>
    <t>Puente PK 17+205 UF1. -  Vista panorámica tablero desde PK menores hacia mayores. Inactivo</t>
  </si>
  <si>
    <t>Puente PK 17+205 UF1.   Vista panorámica tablero desde PK menores hacia mayores. Inactivo.</t>
  </si>
  <si>
    <t>Puente PK 33+100 UF 2.1- TRAMO 1-VOLADIZOS.  Instalación de acero de refuerzo  losa superior dovelas N°13 y 14; Lado Medellín. Voladizo 1.</t>
  </si>
  <si>
    <t>Puente PK 33+100 UF 2.1-  TRAMO 2--VIGAS. Vista panorámica de PK mayores a menores. Inactivo</t>
  </si>
  <si>
    <t>Puente PK 33+100 UF 2.1 TRAMO2 - VIGAS-  PILA 4-PILA 5. Instalación de prelosas tipo A y B, Lado Santa Fe. Inactivo</t>
  </si>
  <si>
    <t>La plataforma de la segunda calzada ya cuenta con la capa intermedia asfáltica tipo MSC-25. Se utilizo para ello un tren o equipo de pavimentación Dynapac. El tramo se tiene para el transito provisional de los vehículos y equipos de la Concesión</t>
  </si>
  <si>
    <t xml:space="preserve">La Aldea, trabajos sobre la vía existente o CD. </t>
  </si>
  <si>
    <t>PK 4+100</t>
  </si>
  <si>
    <t xml:space="preserve">Fresado en frio y demolición con CAT y con martillo neumático de la actual vía,  CD </t>
  </si>
  <si>
    <t xml:space="preserve">El tramo sigue habilitado para el transito vehicular sobre la nueva calzada. </t>
  </si>
  <si>
    <t xml:space="preserve">Granulares + capa asfáltica sobre ODT + Demarcación horizontal </t>
  </si>
  <si>
    <t xml:space="preserve">Mezcla asfáltica en caliente, MSC-25 + Demarcación horizontal </t>
  </si>
  <si>
    <t xml:space="preserve">Mediante el uso del tren o equipo de pavimentación Dynapac, se extendió y coloco la capa intermedia de mezcla asfáltica tipo MSC-25. Seguidamente se hizo la demarcación horizontal, utilizando pintura para trafico (B/A) a base de agua; pronto se habilitara para el transito vehicular. </t>
  </si>
  <si>
    <t>ODT # 063 + Estructura granular + Capa asfáltica + Demarcación horizontal - CD</t>
  </si>
  <si>
    <t>PK 15+000 CI</t>
  </si>
  <si>
    <t>Corte de talud y alargue de Box # 071</t>
  </si>
  <si>
    <t>PK 15+400 CD</t>
  </si>
  <si>
    <t>Inactivo. 
Se realizo la colocación de material tipo sub base y base granular; sobre el antiguo sector Margarita del 8 o variante a San Jerónimo. Se aplico emulsión asfáltica de curado lento.</t>
  </si>
  <si>
    <t>PK 18+400</t>
  </si>
  <si>
    <t xml:space="preserve">RAP (Recycling Asphalt Pavement) </t>
  </si>
  <si>
    <t>PK 18+200  CI</t>
  </si>
  <si>
    <t>PK 20+150  CD</t>
  </si>
  <si>
    <t>PK 20+270  CD</t>
  </si>
  <si>
    <t>Corte mecánico con CAT - prolongación tramo</t>
  </si>
  <si>
    <t>Boxculvert # 106 y Protección de talud contra caídas de rocas</t>
  </si>
  <si>
    <t>PK 22+232 CI</t>
  </si>
  <si>
    <t>Box culvert # 099</t>
  </si>
  <si>
    <t xml:space="preserve">Inactivo.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t>
  </si>
  <si>
    <t>Drenajes + Paisajismo - Sitio Piedras Verdes</t>
  </si>
  <si>
    <t>Se realiza actividad de paisajismo en los anillos viales del retorno (con pajarita CAT 416F) incluyendo la construcción de sardineles en concreto y de cunetas con sección en L y en V. Hubo sembrado de palmas. Se paran trabajos sobre el encole de la ODT # 110 x 1500 mm.</t>
  </si>
  <si>
    <t>Inactivo. 
Actividad de consolidación con pernos pasivos de anclaje # 10 y con L= 9 m. Se coloca sobre la cara expuesta del talud, paneles de malla electrosoldada de acero (15x15x6) + lagrimales en PVC. También se funden los dados de apoyo (en concreto 20 x 20 cm) de las platinas y turcas en cada uno de los anclajes. En los trabajos se trabaja con personal suspendido. Sector Tierra Mítica.</t>
  </si>
  <si>
    <t>Sectores presentan el tablero desgastado con presencia a la vista de su acero de refuerzo y con agregados sueltos.</t>
  </si>
  <si>
    <r>
      <t xml:space="preserve">De acuerdo con el programa de trabajo presentado por el concesionario para la </t>
    </r>
    <r>
      <rPr>
        <b/>
        <sz val="11"/>
        <rFont val="Arial"/>
        <family val="2"/>
      </rPr>
      <t>UF3.1.D</t>
    </r>
    <r>
      <rPr>
        <sz val="11"/>
        <rFont val="Arial"/>
        <family val="2"/>
      </rPr>
      <t xml:space="preserve">, el concesionario continuó actividades de </t>
    </r>
    <r>
      <rPr>
        <b/>
        <sz val="11"/>
        <rFont val="Arial"/>
        <family val="2"/>
      </rPr>
      <t>instalación del revestimiento</t>
    </r>
    <r>
      <rPr>
        <sz val="11"/>
        <rFont val="Arial"/>
        <family val="2"/>
      </rPr>
      <t xml:space="preserve"> y continuó actividades de perfilado de la excavación rasante actual y relanzado en pateros, en túnel principal, Portal Santa Fe, sin atrasos evidentes.</t>
    </r>
  </si>
  <si>
    <t>La Interventoría reitera que los informes semanales de gestión con relación al EER, deberian presentarse si y solo si "una vez sea aceptada la ocurrencia de Evento Eximente de Responsabilidad", asi como los costos de carácter real en que incurra el Concesionario, pues estos deben contar con una parametrización bien clara.</t>
  </si>
  <si>
    <t>Programa 8. Cultura Vial</t>
  </si>
  <si>
    <t>ALCANCE AL OFICIO D001859 SOLICITUD DE AMPLIACION PLAZO DE PRESENTACION DISEÑOS EDIFICACIONES CCO</t>
  </si>
  <si>
    <t>D-02-01-20200824-002518</t>
  </si>
  <si>
    <t>RESPUESTA A COMUNICACIÓN EPS4G050020 Y EPS4G079720 REFERENTE A LOS DISEÑOS DE LOS PUENTES 068 K9+150 Y 059 K4+500 UF1</t>
  </si>
  <si>
    <t>D-02-01-20200826-002587</t>
  </si>
  <si>
    <t>MODIFICACION DEL DISEÑO ESTRUCTURAL DEL PUENTE 045 K28+740 (BOX VEHICULAR GUAYMARAL) de la unidad funcional 2,1</t>
  </si>
  <si>
    <t>D-02-01-20200831-002630</t>
  </si>
  <si>
    <t>RESPUESTA A COMUNICACIÓN EPS4G-0817-20 ALCANCE OFICIO EPS4G0795-20 DEL 31/7/20 RESP D002199 (EPS4G056620) D002011, D002005 (EPS4G047820, EPS4G027320 Y EPS4G031120) DANDO RESPUESTA A LA ENTREGA DE ITS DE VIA A CIELO ABIERTO ENTREGA MODIFICACION DE DISEÑO ITS DE VIA A CIELO ABIERTO</t>
  </si>
  <si>
    <t>D-02-01-20200903-002663</t>
  </si>
  <si>
    <t>RESPUESTA A COMUNICACIÓN EPS4G-0893-20 REFERENTE AL PLAN DE CONTIGENCIA SOBRE EL TRAMO K30+500 AL K31+700</t>
  </si>
  <si>
    <t>D-02-01-20200903-002665</t>
  </si>
  <si>
    <t>RESPUESTA AL COMUNICADO EPS4G-089220 REFERENTE A LA MODIFICACION DEL VOL II TRAZADO Y DISEÑO GEOMETRICO UF1</t>
  </si>
  <si>
    <t>D-02-01-20200903-002675</t>
  </si>
  <si>
    <t>ENTREGA DE TRASLADO DE REDES SOBRE EL K9+000 AL K9+500 ZONA ROCHELA</t>
  </si>
  <si>
    <t>D-02-01-20200903-002676</t>
  </si>
  <si>
    <t>ENTREGA DE TRASLADO DE REDES SOBRE EL K30+860 AL K31+405 CONTIGENCIA DEL RIO CAUCA</t>
  </si>
  <si>
    <t>D-02-01-20200903-002677</t>
  </si>
  <si>
    <t>RESPUESTA AL COMUNICADO EPS4G-0882-20 REFERENTE AL DESEQUILIBRIO ECONOMICO APUS ENTRONQUES</t>
  </si>
  <si>
    <t>D-02-01-20200903-002674</t>
  </si>
  <si>
    <t>ENTREGA DE RESPUESTA A COMUNICADO EPS4G-0883-20 REFERENTE AL ESTUDIO DE SEGURIDAD VIAL DEL ACCESO LA FRISOLA EN UF1 REDUCTOR DE SEPARADOR Y MODIFICACION DE GLORIETAS DE LA UF2,1</t>
  </si>
  <si>
    <t>D-02-01-20200903-002673</t>
  </si>
  <si>
    <t>MODIFICACION DE LOCALIZACION EDIFICIO DE APOYO AL PEAJE OFICIO EPS4G0288-20</t>
  </si>
  <si>
    <t>D-02-01-20200901-002645</t>
  </si>
  <si>
    <t>RESPUESTA A COMUNICACIÓN EPS4G086820 Y EPS4G082220 REFERENTE A LAS MODIFICACIONES AL DISEÑO DEL PUENTE 25 PK11+110 UF1</t>
  </si>
  <si>
    <t>D-02-01-20200828-002610</t>
  </si>
  <si>
    <t>ENTREGA DE MODIFICACION DISEÑO ESTRUCTURAL DE LA AMPLIACION DEL PUENTE 001 LA NEGRA DE LA UF1</t>
  </si>
  <si>
    <t>D-02-01-20200904-002679</t>
  </si>
  <si>
    <t>ALCANCE AL COMUNICADO D002610 REFERENTE A LAS MODIFICACIONES AL DISEÑO DEL PUENTE 025 K11+110 DE LA UF1</t>
  </si>
  <si>
    <t>D-02-01-20200904-002681</t>
  </si>
  <si>
    <t>RESPUESTA A COMUNICACIÓN EPS4G-0849-20 Y EPS4G-0894-20 REFERENTE A LA SOLICITUD DE ARCHIVOS LANDXML DEL TRAZADO DE LA UF 1 Y UF2,1</t>
  </si>
  <si>
    <t>D-02-01-20200904-002682</t>
  </si>
  <si>
    <t>ENTREGA DISEÑO ESTRUCTURAL MURO 145 K9+650 UF1</t>
  </si>
  <si>
    <t>D-02-01-20200904-002695</t>
  </si>
  <si>
    <t>MODIFICACION DEL DISEÑO ESTRUCTURAL DEL PUENTE 068 K9+150 UF1</t>
  </si>
  <si>
    <t>D-02-01-20200904-002697</t>
  </si>
  <si>
    <t>RESPUESTA AL COMUNICADO EPS4G-0840-20 REFERENTE AL DISEÑO ESTRUCTURAL DEL MURO 167 K5+850 LA POTRERA UF1</t>
  </si>
  <si>
    <t>D-02-01-20200908-002716</t>
  </si>
  <si>
    <t>Del 10/09/20
al 16/09/20</t>
  </si>
  <si>
    <t>Se continua con la construcción de las cunetas laterales en V. 
Se incluyo la construcción de canal tipo cárcamo (con paneles de malla electrosoldada para la construcción de ODL # 178). Al canal se le fundieron segmentos corta aguas. El tramo se tiene para el transito provisional de los equipos y vehículos de la Concesión. Sector La Volcana - Guayabal.</t>
  </si>
  <si>
    <t xml:space="preserve">Realizado el fresado y la excavación de todo el ancho de la plataforma y hasta de 1 m., de profundidad; ahora se realiza el extendido de material de sub base y base granular con motoniveladora CAT 140M. Previamente hubo necesidad de hacer un saneo (a la fundación), con piedra rajón. Hay vibro Hamm para compactar afirmados (aros + llantas) y un vibro de aros metálicos Dynapac. </t>
  </si>
  <si>
    <t>PK 4+550</t>
  </si>
  <si>
    <t xml:space="preserve">Se realizo actividad de fresado en frio con el equipo Wirtgen W-150 con cargue y transporte del RAP. Se freso (de forma superficial ej. 6 cm, semi superficial ej. 16 cm y profundo &gt; a 16 cms. ). Se dejan zonas sin fresar o sin intervenir de acuerdo a que haya presencia o  no de fisuración de la carpeta existente o si la topografía concuerda con la rasante de diseño. Hubo reutilización de material granular y adición de material virgen de base granular y se extiende con motoniveladora CAT 140 M + bobcat + vibro Hamm. Terminada la colocación y compactación de granulares seleccionados, se coloco la capa intermedia de mezcla asfáltica tipo MSC-25 (se utilizao el tren de pavimentación Dynapac). Un tramo largo esta imprimado con emulsión asfáltica de curado lento. Sector frente al trapiche comunitario y Rancho Alegre  </t>
  </si>
  <si>
    <t>Se continua actividad de corte mecánico con (excavadora CAT 320 D2 + pajarita CAT 416F + vibro benitín Hamm). Se encofro y se fundieron dados en ciclópeo (para mejorar la nivelación de las dalas y también como mejora de cimentación para la construcción de muro). Se instalan secuencialmente filas de escamas prefabricadas (de 35 MPa). Sera un muro de 119 m de largo con varios niveles de cimentación debido a la topografía del lugar y terminara conectándose con el estribo # 2 del nuevo puente K4+500. Hay trabajos topográficos por parte de MAR1.</t>
  </si>
  <si>
    <t>La plataforma de la segunda calzada ya cuenta con la capa intermedia asfáltica tipo MSC-25. El trayecto se tiene provisionalmente para el parqueo de equipos y colocación de materiales de construcción, también hay acopio de vigas (pre tensadas) para los puentes en construcción. Sobre el PK 5+240 se hizo un alargue al muro en HA (# 095) y se le agregaron L= 4 m</t>
  </si>
  <si>
    <t xml:space="preserve">Sobre la nueva calzada se extendió mezcla asfáltica en caliente, tipo MSC-25. Posteriormente se llevo a cabo la demarcación horizontal con pintura para trafico en color (B/A). También se construyen algunos tramos de cunetas con sección en L. Sector perdida de  banca. 
Un tramo de la obra se tiene como centro de acopio de materiales y estacionamiento de varios equipos de construcción. Se realizaron chequeos topográficos para la conexión de 2 puentes vehiculares y 3 muros. </t>
  </si>
  <si>
    <t>Sobre la nueva calzada se extendió mezcla asfáltica en caliente, tipo MSC-25. Posteriormente se llevo a cabo la demarcación horizontal con pintura para trafico en color (B/A). Sector entrada a Municipio de Ebéjico. Un tramo de la obra se tiene como centro de acopio de materiales y estacionamiento de varios equipos de construcción. Se realizaron chequeos topográficos para la conexión de 2 puentes vehiculares y 3 muros. Hoy se hacen cortes a la capa asfáltica (con disco diamantado) para la construcción de cunetas en concreto con sección en L.</t>
  </si>
  <si>
    <t>Inactivo
Después de realizada la imprimación de granulares, se coloco la capa intermedia asfáltica tipo MSC-25. Se utilizaron los equipos Dynapac para colocar la capa asfáltica.</t>
  </si>
  <si>
    <t>Trabajos intermitentes. Se ha terminado el perfilado mecánico del talud. Ahora, se realiza la consolidación del talud (en su segunda fase) con la colocación de pernos pasivos de anclaje (con varillas corrugadas # 10 y de Fy= 60 000 psi) en una grid de 3 x 3 m. Después el cubrimiento y protección se hará con malla de acero electrosoldada y concreto lanzado. Para la vía de acceso a la Vda. Mestizal alto, se continua la construcción del pavimento rígido que servirá para el acceso de particulares a esa Vda. El carril de vía que se construye es de 3.0 m y el espesor de la placa de concreto es de 0.23 m. Se utiliza concreto premezclado con MR de 4.2 MPa. Sobre el costado Izq., se funde en concreto un disipador longitudinal (o corta aguas) anexo al pavimento rígido. En la parte media pero hacia otro sector de la vereda, se realiza la construcción de placa huella también para acceso vehicular a particulares. Algunas lluvias afectan trabajos y las zonas de talud no recubiertas se le forman surcos y cárcavas.</t>
  </si>
  <si>
    <t>Se continúan trabajos con corte mecánico de montaña en el sector de Piedra Negra. Se usa (para el fracturamiento de rocas) un martillo hidráulico montado en el brazo de excavadora CAT 330 D2L.  Debido a la alta dureza de la roca se recurre al uso de explosivos químicos controlados.</t>
  </si>
  <si>
    <t>Inactivo.
Trabajos en el box con llenos se suspenden por la no colocación de material de rezaga. Hay acopio de material rocoso traído del corte del túnel para iniciar después otro tramo de muro escollera. 
Anexo a esta obra, se realizan trabajos de excavación para la construcción de caissons del nuevo puente vehicular. Sector de Doña Rosa.</t>
  </si>
  <si>
    <t>Lleno estructural, fallado - Nueva rehabilitación, CI</t>
  </si>
  <si>
    <t xml:space="preserve">Personal de la Cía. Consulcivil SAS realiza chequeos en campo. Se procede a la instrumentación del terraplén fallado (se instalaran inclinómetros y piezómetros a h= 25 m. y a 22 m). 
Con la utilización de un bulldozer se realizo el acceso a la parte mas baja del terraplén y se inicia la excavación mecánica con CAT sobre orugas a fin de construir un diente de cortante de forma trapezoidal (escollera "con el uso de bloques de piedra" + concreto; de 4m x 2.7m) ) a manera de llave. El material rocoso se trae del corte de Piedra Negra.  </t>
  </si>
  <si>
    <t>Corte + descapote mecánico + perfilado de talud -  CI y Box gemelo # 057</t>
  </si>
  <si>
    <t>Continua actividad de corte mecánico (con CAT 330 D2L) y retiro de material de montaña. Se hace un escalonamiento de hasta 5 bermas a fin de cortar el material secuencialmente hasta encontrar el chaflán definitivo de la tercera fase de excavación. También se ataca por otro frente este mismo corte con dirección desde el PK 13+000 hacia menores. Se esta confinando con pernos+drenes +concreto lanzado, la segunda fase del talud ya perfilado ya que en su corona (primera fase) se presenta un agrietamiento superficial. Los suelos destapados y poco consolidados (del tipo residual) muestran ser débiles en resistencia al cortante y bajo ángulo de fricción (cuando toma agua o se sobresaturan). Previamente se realizaron talas / descapotes y demolición de viviendas. Lluvias recientes y de gran duración retrasan los trabajos de corte y acarreos.
Sobre el box del PK 12+764 se termino la construcción del primer tramo de box gemelo. La obra se terminara cuando se construyan 21 m.  de box adicionales. La obra incluirá la demolición de un pontón existente a fin de alargar /aguas arriba, el par de box en construcción. Se trabaja con personal PARE / SIGA, sector Hostería Las Grutas</t>
  </si>
  <si>
    <t>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El tramo hacia PK mayor ya cuenta con la demarcación horizontal, y pronto se habilitara para el transito vehicular. 
Sobre la calzada opuesta y en la capa de sub rasante se realizaron ensayos de campo con placas de carga (se utilizan 3 platos de: 75 x 60 x 45 cm. de diámetro), para determinar su CBR y ser liberada por resistencia al cortante.</t>
  </si>
  <si>
    <t xml:space="preserve">Tramo pendiente de construir cunetas y bajantes en concreto. Se realizo la colocación de la estructura granular "o no ligada" del pavimento flexible. Hubo posterior colocación y/o extensión de la capa intermedia de mezcla asfáltica colocada con el tren de pavimentación Dynapac. Se hizo la demarcación horizontal, utilizando pintura para trafico (B/A) a base de agua; pronto se habilitara para el transito vehicular. Sector abajo de la Jungla. </t>
  </si>
  <si>
    <t>Inactivo. 
Después de colocada la estructura granular del pavimento flexible (hacia el PK menor), se procedió a la imprimación de granulares utilizando emulsión asfáltica de curado lento y a la colocación de la capa intermedia de MSC-25. También se realizo la construcción de la vía veredal en su parte anexa mas baja. Se termino con la construcción del box culvert # 067. Colocada la capa asfáltica intermedia, se demarco (hacia el PK menor) con pintura de trafico a base de agua, B/A un largo  tramo; pronto se habilitara para el transito vehicular. Sector La Bloquera.</t>
  </si>
  <si>
    <t>Continúan cortes mecánicos en la parte media alta del talud (haciendo un banqueo y buscando la cota de la única berma intermedia, hacia el PK menor). También se sigue realizando la instalación de malla y concreto lanzado en la parte alta de talud. Se colocan pernos pasivos de anclaje con malla 3 x 3 m., y L= 9 m.  Se les realizan inyecciones con morteros de cemento y se funden dados de apoyo (en concreto) para los anclajes pasivos. El talud perfilado mas extenso tendrá 2 fases de corte, con berma intermedia, hacia el PK menor. Hacia el PK mayor el corte y perfialdo del tallud será de tres fases. El talud superior con pendiente 1: 1.3 y el talud inferior tendrá una pendiente 1:1. Se construye cuneta de coronación a fin de recoger aguas para que no lleguen a la cara excavada del talud. Sector cerca a la Guaracú I y con dirección a San Jerónimo.</t>
  </si>
  <si>
    <t xml:space="preserve">Inactivo.
La plataforma de la segunda calzada ya cuenta con la capa intermedia asfáltica tipo MSC-25. Se inicia la construcción de una bajante escalonada que recoge y conduce aguas de cunetas lineales de la nueva calzada (se utiliza concreto pre mezclado colocado por gravedad). También se siguen construyendo cunetas (con sección triangular o en L con concreto de 21 MPa), en la parte media entre las calzadas (o separador) y en las terrazas que se le hicieron al terraplén artificial. </t>
  </si>
  <si>
    <t xml:space="preserve">La plataforma de la segunda calzada ya cuenta "y en un corto tramo" con la capa intermedia asfáltica tipo MSC-25, frente a Palmeras 2 y diagonal a Palmeras 1. Se realiza la construcción de cunetas en V, en concreto y de un disipador en concreto con dirección hacia la pata del talud del terraplén. El concreto utilizado es premezclado y colocado por gravedad mediante canales en PVC. 
Se realizaron traslados de redes eléctricas (secas) de alta tensión. Este frente de obra es zona limite entre la UF-1.0 y UF-2.1 y zona urbana de San Jerónimo. </t>
  </si>
  <si>
    <t xml:space="preserve">Se realiza actividad de instalación de material de fresado, sobre la vía de acceso veredal, sector Las Grutas o PK 13+200 CI.
Sobre el PK 15+400 CD hay instalación del fresado en vía acceso antigua bloquera, sector antes de llegar a Tamarindos. Hay también acopio temporal frente a Llanerito o PK 15+200 CI. </t>
  </si>
  <si>
    <t>Se terminaron actividades  en la parte baja del terraplén con la fundida de muro del disipador, con L = 50 m. Se utilizo concreto premezclado bombeado. Se le realizo impermeabilización exterior (en contacto con tierras) con pintura bituminosa y también se termina la construcción del buzón intermedio. 
Se realizo la construcción de un canal abierto como obra de conexión con la ODT existente y la ODT en tubería x 1500 mm, su sistema de construcción se hizo por tramos. Se realiza actividad de paisajismo. Esta pendiente la construcción de un lleno a fin de llegar a la cota de sub rasante. Sector El Arriero.</t>
  </si>
  <si>
    <t xml:space="preserve">Acopio de material de rezaga, portal Santa Fe. </t>
  </si>
  <si>
    <t>Se sigue acopiando material de rezaga o descombro del nuevo túnel, del Portal Santa Fe.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hacia la Vda. La Volcana</t>
  </si>
  <si>
    <t>Inactivo. (maquinaria en reparación). Se continuara el corte mecánico y perfilado de talud. También se continua demolición de canal existente. Sobre la calzada opuesta (y nueva) se hizo la demarcación horizontal utilizando pintura a base de agua y color B/A y el tramo lo utiliza el transito automotor. 
Se inicia el fresado en frio con el equipo Wirtgen W-150 de todo el ancho de la plataforma vial con 16 cm., de profundidad. También hay actividad de instalación de acero para prolongación de box en la CI o PK15+200, se utilizaran los muros existentes y se instalara acero con prolongación con L= 3.2 m Box culvert # 071. sobre el tramo intervnido hay acopio temporal del material fresado o RAP. Sector frente al Llanerito.</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</si>
  <si>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Sector o Zona Urbana de San Jerónimo y limites con la UF-1.0. Se realizo la construcción de cunetas y bajante en concreto. La temporada invernal afecta el estado de frente de obra. </t>
  </si>
  <si>
    <t>Inactivo.
Se reactivo la actividad de corte de montaña y demolición de estructuras (negocios / viviendas) con el uso de CAT sobre orugas 330 D2L. Y se ejecuto el traslado de redes eléctricas de alta tensión. Los cortes cunado se reinicien permitirán también dar espacio para el inicio del puente La Muñoz I (sobre el estribo # 1). En otro sector se hizo tala, rocería y desmonte. Igual que su corte de montaña "del anterior frente de obra" los suelos que acá se están destapando, muestran ser sensibles y de fácil pérdida de cohesión y coeficiente de fricción interna cuando se sobresaturan o por cambios en su ciclo dinámico. La temporada invernal afecta el estado de frente de obra. Sector o Zona Urbana de San Jerónimo.</t>
  </si>
  <si>
    <t xml:space="preserve">Se reinician los trabajos que se venían desarrollando hasta hace 20 días. Se colocan andamios de carga y la cimbra para colocar los aceros de refuerzo para el tramo # 4 de losa superior.  Siguen pendientes (de armar hierros y de fundir) los tramos # 2 y # 5 de la placa aérea biselada. 
Los trabajos que se alcanzaron a realizar fueron en superficie (con CAT sobre orugas) y de lo que será la futura intersección en la zona urbana de San Jerónimo. Se canalizo un tramo de la Qda. La Muñoz I, utilizando tubería Titan x 1500 mm. Se fundieron para el box, tramos de losa de contra piso y de muros verticales  (utilizando concreto acelerado de 28 MPa, y sobre un concreto pobre o de limpieza de 14 MPa). Se instalaron cortinas de aceros con el uso de varillas corrugadas desde # 4 a # 8 y Fy= 60 000 psi. La cimbra para armar hierros de la losa superior tendrá una forma que acomodara la placa con un espesor de 50 cm. en la clave y de 70 cm en el patín. El box se construirá con un total de 5 módulos y sus dimensiones finales serán:  L = 90 m x H = 5.5 m "gálibo" x Ancho = 6. 0 m. </t>
  </si>
  <si>
    <t>Continua actividad de corte mecánico con CAT 330 D2L, incluye tala, retiro de material de descapote. Este es llevado a escombrera de San Jerónimo. Se adiciona material rajón a fin de mejorar la cimentación de la plataforma vial (saneo de suelos) capa #2. Hay vibro Hamm y pajarita CAT 416 F y CAT M317D. Se controla el transito con personal PARE / SIGA.
Se realiza actividad de corte mecánico y retiro de material, para construir la ODT # 085, pendiente de nivelación del terreno para el solado. Sector urbano de San Jerónimo, frente al conjunto residencial Paraíso del Sol.</t>
  </si>
  <si>
    <t>Hacia el PK mayor, se reinicia actividad de construcción de cunetas con sección en L o triangulares (en forma ajedrezada), utilizando concreto premezclado de 21 MPa. 
Sector de Loma Hermosa.</t>
  </si>
  <si>
    <t>Después de realizar la actividad de demarcación horizontal con el uso de pintura para trafico B/A se autorizo el desvío del transito automotor para poder intervenir la calzada existente. Así se dará inicio a nuevos trabajos (a un largo trayecto) y realizar intervenciones sobre la calzada izquierda. Sector El Sapo - Meloneras.</t>
  </si>
  <si>
    <t>PK 21+900</t>
  </si>
  <si>
    <t>Fresado de carpeta asfáltica y/o demolición, sobre vía existente + ODTs en tubería</t>
  </si>
  <si>
    <t xml:space="preserve">Se realizo el fresado en frio con el equipo Wirtgen W-150, por un extremo de la actual calzada y por el otro extremo se procedió a la demolición de la carpeta asfáltica con excavadora CAT 330 D2L + volquetas + vibro Hamm + motoniveladora CAT. También se levanto toda la estructura granular del pavimento "viejo". Allí la nueva rasante tendrá que ser elevada en mas de 3 m., a fin de borrar una curva vertical "cóncava" innecesaria. Sobre el PK 21+812 se realiza actividad de corte y preparación para prolongación de ODT # 096, se instalan 5 tubos Titán acampanados x 900 mm x 2.5 m, se realiza fundición de su atraque (esta ODT traspasa el muro en TA o K 22+560 CD, ahora se realiza instalación de aceros del y encofrado para buzón de encole de ODT. Hacia el K 21+860  Se continua el fresado en frio con el equipo Wirtgen W-150. Así queda liberada por resistencia al cortante (o % CBR) la capa de subrasante. A medida que se llegue al nivel de llenos, se inicia la instalación de material seleccionado como sub base y base granular. Sector Meloneras. </t>
  </si>
  <si>
    <t>Se termino actividad de corte mecánico con retiro de material y se funde solado para dar inicio a la instalación del acero para losa inferior del box u ODT # 099.</t>
  </si>
  <si>
    <t>Hacia PK mayor  hay actividad de colocación de escamas prefabricadas para los (2) muros en TA. 
Muro en TA PK 23+930 (# 058 con L= 121.5 m en CD), hay colocación secuencial de escamas y de fila de bandas geosintéticas o poliméricas. 
Para el PK 23+920 o muro TA ( # 059 con L= 103 m en CD), se siguen instalando escamas prefabricadas (35 MPa)  y de sus bandas poliméricas. También excavación para prolongar las dalas de cimentación de cada uno de los muros.  Se trabaja con CAT sobre orugas 330 D2L, vibro Hamm con el vibro tipo benitín de aros metálicos y pajarita. 
El Marco del K 23+860 (# 040) se termina su reforzamiento de la losa aérea, con la construcción de dos (2) vigas laterales en concreto (ancho promedio 2 m., y espesor de 30 cm.).    
Continua el plan de manejo del transito, que fijo los desvíos y/o conexión vehicular con Sopetrán y la vía antigua. Sector variante y Partidas de Sopetrán.</t>
  </si>
  <si>
    <t xml:space="preserve">Box terminada su construcción. En zona anexa se realizan costes de pavimento con disco diamantado a fin de continuar la construcción de cunetas en concreto con sección en L. Se utilizara concreto premezclado de 21 MPa. </t>
  </si>
  <si>
    <t xml:space="preserve">Inactivo.
Realizada la totalidad de llenos (sub base y base granular) debidamente compactados se les realizo la imprimación utilizando emulsión asfáltica de rompimiento lento. Se seguirá acondicionando el acceso a Sindelhato. Se habilitan entradas (a un nivel mas bajo) para fincas sobre el CD. Hacia el final del frente de obra (o PK mayor) se construyo buzón y descole.  </t>
  </si>
  <si>
    <t>Cortes y excavaciones mecánicas + descapotes. Alargue de Box # 119 y dos ODTs # 117 y 118</t>
  </si>
  <si>
    <t xml:space="preserve">Se sigue realizando cortes mecánicos para prolongación de tramo vial; cerca a PR 14. Se utiliza CAT sobre orugas, bulldozer CAT D6T y volquetas. Se requiere el traslado de redes secas. Se realizo la compactación sobre la ODT # 118 (o K 25+560).  Se trabaja en la colocación de hierros para los decoles de las ODTs # 117 y 118.  Se trabaja con personal PARE / SIGA. 
Se siguen armando hierros correspondientes a las aletas del descole y colocación de cimbras metálicas. Posteriormente se utilizara concreto premezclado bombeado de 28 MPa para su fundición. En su zona anexa se coloco material de rezaga del túnel y se extendió con el uso de bulldozer, se hizo uso de vibro para afirmados Hamm y de carro tanque.  </t>
  </si>
  <si>
    <t>Se realizo la penúltima conexión entre ODT´s tipo Box. Al tramo del box reconstruido se le construyeron sus drenajes laterales previa impermeabizacion de sus paredes y la colocación de paneles de geodren planar (o lamidren). En su parte intermedia se termino la construcción del ultimo tramo de box fundiendo ya los muros verticales y placa aérea; ahora se le realiza la construcción del buzón en su zona media y con ubicacion sobre el separador vial (colocacion, amarre y aseguramiento de aceros y cimbras). Hubo excavación mecánica con pajarita CAT 416F. 
Frente a la Zodme #16 y sobre la cara "expuesta" del talud de corte, fue recubierta con manto geosintética antierosión previa aplicación de una hidrosiembra, el resultado es ahora satisfactorio.</t>
  </si>
  <si>
    <t xml:space="preserve">Se  fundió muro y se empalma con tubería instalada para continuar desagüe perimetral, se instalo tubería de 900 mm (38 und). Se trabaja en las ODT  # 139, # 140 y # 141. Se trabajo en buzón y en disipador sobre las ODTs # 139 + 140 y 141. Se realizara trabajos de paisajismo. Hubo peinado del talud y recompactación (con CAT M317 D) con su cuchara. 
Sobre la calzada opuesta a este frente (o PK 27+600 CI), se inicia la excavación mecánica con CAT 330 D2L y una pajarita CAT 420F (que retira tubería en PVC de 10"). Se hará un saneo de esta plataforma vial agregando material de rezaga traído del túnel).    </t>
  </si>
  <si>
    <t>Finalizo construcción de tramos de losa de contrapiso con e= 80 cm. Se fundieron los tramos "inferiores" faltantes de los muro verticales. Se utiliza concreto pre mezclado "bombeado" de 28 MPa. (o 4000 PSI). El trabajo siguiente es la colocación de formaletería para el inicio de la fundición de los muros verticales de su parte superior o de remate y llegar al nivel de la placa aérea; por lo tanto se coloca formaletería con ayuda del brazo telescópico de una grúa. Taludes aledaños se tienen tapados con plásticos a fin de evitar ser erosionados por lluvias. Futuro acceso vehicular a la Vda. Guaimaral</t>
  </si>
  <si>
    <t xml:space="preserve">Se realiza demolición de cunetas en concreto "recién construidas" para corregir su desnivel y que no se detenga el agua lluvia formando una piscina. Se habilito el transito automotor por la nueva calzada y por la antigua calzada, suprimiéndose el PARE / SIGA. Sector de La Laguna. </t>
  </si>
  <si>
    <t>Inactivo.
Se evidencio fallo sobre el costado derecho (con perdida de banca), por acción de las aguas del Rio Cuaca. Se construyo un solado (en concreto pobre) para alargue de las ODT´s # 162 y 163, se utilizan tubos Titan x 1500 mm. Pero el brazo del Rio Cauca nuevamente arremetió sobre este costado y los tubos se cabecearon y algunos fueron rescatados por una grúa. 
Sobre la calzada opuesta se realiza desmonte y tala de arbustos a fin de alejar el corredor vial del cauce del Rio Cauca. Sector Tierra Mítica.</t>
  </si>
  <si>
    <t>El material de fresado es llevado (mediante acarreo) al sector de Ahuyamal, sobre tramo vial antiguo PK 25+900, (esto como acopio temporal).</t>
  </si>
  <si>
    <t>A un corto trayecto, se le coloco mezcla en caliente de MSC-25. Se instalaron maletines, conos, delineadores tubulares simples (anclados al pavimento) como elementos de canalización y se procedió a realizar el desvío del transito automotor.   
El talud "rocoso" sobre la vía opuesta a este frente de obra (o PK 19+400 CI), continua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Sector Politécnico. Sector Politécnico.</t>
  </si>
  <si>
    <t>Se continua con el montaje de la estructura metálica (pórtico como estructura de cubierta definitiva) de la zona o playa de peajes. Sus 14 columnas (de alma llena tipo HEA) fueron apoyadas sobre placas de apoyo en acero atornilladas y en la parte superior son amarradas por cerchas metálicas "lineales" estructurales de acero. Se utilizan perfiles estructurales en acero tipo A 572 Gr. 50, A 1011 Gr. 50 y F 1554 Gr. 105. La tornillería es de acero tipo A 325, A 307 y A 563. 
La cubierta general (con Long= 18.5 m x Ancho= 36.5m) que se coloca será en AluZinc AZ 200/36 mm, apoyada sobre la estructura metálica (aporticada) y tendrá una pendiente "a dos aguas" del 2%. Para los nudos o uniones de perfiles que no son atornillados, se utiliza soldadura con electrodo E-70XX. Se entra en la etapa de pintura general de la estructura (pintura alquidica), retoques y el ensamble de los drenajes (canales, embudos y bajantes).  
Sobre la plataforma o playa (que cuenta con 7 islas y 8 carriles de circulación) hay trabajos relacionados con la disposición de redes de telecomunicaciones y con la construcción de sus cajas de inspección y de distribución.</t>
  </si>
  <si>
    <t>Sobre la pata del talud rehabilitado, se hace el acopio 'provisional' del material de rezaga que se extrae del nuevo túnel y de sus galerías (peatonales / vehiculares), portal Medellín; para después transportarlo a la planta de trituración ubicada en el PK 11+700 o en el PK 1+200. Se utiliza cargador, un Bobcat y algunas volquetas que lo extraen del túnel. Las cantidades de rezaga han disminuido debido a que el túnel ya logro el cale. Se adecuo una sección de la vía para el paso vehicular y poder intervenir la calzada izquierda. En el acopio se trabaja con personal PARE/SIGA y se realiza limpieza con herramienta menor y barridos con cepillo rotativo montado en Bobcat.</t>
  </si>
  <si>
    <t xml:space="preserve"> Sobre la calzada nueva, se realizo el punteo con pintura blanca para hacer luego la demarcación vial. La calzada ya se tiene en uso, para el transito automotor con ayuda de maletines, delineadores tubulares, colombinas y cintas. De esta manera se proyecta intervenir pronto la calzada existente. Se hace un alargue de la ODT # 003 (PK 0+485) con tubería x 1200 mm., sobre la calzada izquierda. Las aguas que conducirá esta obra de arte irán a verter hacia la Qda. la Culebra.  </t>
  </si>
  <si>
    <t>PK 3+300 CI. Se realiza el extendido de material de base granular (CAT 140M) hasta conseguir el nivel de subrasante. Se compactan los granulares con vibros Hamm y Dynapac. Sector La Aldea.</t>
  </si>
  <si>
    <t>PK 4+500 CI. Muro en TA # 011. Sera un muro de 119 m de largo con varios niveles de cimentación debido a la topografía del lugar y terminara conectándose con el estribo # 2 del nuevo puente K4+500. Se coloca primera fila de escamas prefabricadas, de 35 MPa.</t>
  </si>
  <si>
    <t>PK 11+800 CI, Relleno estructural fallado. Se realiza la construcción de un diente de cortante de forma trapezoidal (escollera "bloques de piedra" + concreto) a manera de llave. Se trabaja con CAT 330 D2L</t>
  </si>
  <si>
    <t>PK 12+850 CI. Talud en proceso de corte/perfilación. Se hace un escalonamiento de hasta 5 bermas a fin de ir cortando el material secuencialmente hasta encontrar el chaflán definitivo de la tercera fase de excavación. Lo terminado (segunda fase), se esta confinando de inmediato con pernos pasivos+drenes en PVC+concreto lanzado. Sector Hostería Las Grutas.</t>
  </si>
  <si>
    <t>PK 20+150 CD. Se realizo la excavación mecánica de tramo para emplazar la segunda calzada y se hizo un saneo de la cimentación adicionando material de rezaga traído del túnel. Sector La Muñoz II.</t>
  </si>
  <si>
    <t xml:space="preserve">PK 23+930/920. Se lleva a cabo la construcción de los dos (2) muros en TA (# 058 y # 059) que arrancan del marco en HA # 040. Acá se ilustra el proceso de tendido y aseguramiento de una fila de bandas poliméricas. Sector Partidas de Sopetrán.  </t>
  </si>
  <si>
    <t>PK 22+050 CI. Se ilustra la estructura granular de la antigua vía. Capa asfáltica de 16 cm. + capa granular seleccionada de 29 cm., total 45 cm. Sobre este sector hubo necesidad de excavar y bajar la rasante a mas de 1 m.</t>
  </si>
  <si>
    <t>PK 18+400/500 CI.  Obras de solución en superficie, intersección vial. Se realiza la instalación de estructura temporal, para la instalación de cimbras y de los aceros de refuerzo del tramo # 4 de losa superior, del Box hidráulico (Qda. La Muñoz I). Sector urbano de San Jerónimo</t>
  </si>
  <si>
    <t>PK 0+060 Playa de Peajes. Ensamble de redes y ramales hidraulicas "colectoras para aguas lluvias" en PVC. Se encuentran en proceso de aplicación de pintura lisa negra, en esmalte.</t>
  </si>
  <si>
    <t xml:space="preserve">PK 0+060 Playa de peajes. Montaje de los paneles frontales de marquesina, tipo esterilla. También se le realiza la aplicación de pintura negra alquídica. La cubierta general medira: Long= 18.5 m x Ancho= 36.5m </t>
  </si>
  <si>
    <t>PK 0+650/700 CI. Acopio temporal del material de rezaga del portal Medellín. Este material se lleva en volquetas a las plantas de procesamiento o directamente a sitios de saneo "de cimentacion" en plataformas viales.</t>
  </si>
  <si>
    <t xml:space="preserve">PK 0+485 CI. Inicia actividad de excavación mecánica y tendido de la tubería Titan x 1200 mm, tipo C-III para prolongación de ODT # 003. Sera una obra para alargue de la recién construida. Las aguas recogidas verteran hacia la Qda. La Culebra </t>
  </si>
  <si>
    <t>Durante la presente semana se reciben los reportes de las operadoras con respecto a los incidentes y accidentes ocurridos en las unidades funcionales del proyecto. Se presentaron diez y nueve (19) accidentes con veinte (20) lesionados y dos (2)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del poste S.O.S. de la UF4 encontrándose en funcionamiento.</t>
  </si>
  <si>
    <t>Actividades de Operación ejecutadas en la Fase de Construcción
Semana 257</t>
  </si>
  <si>
    <r>
      <rPr>
        <b/>
        <sz val="11"/>
        <rFont val="Arial"/>
        <family val="2"/>
      </rPr>
      <t xml:space="preserve">Ruta 6204  San Jerónimo-Santa Fe de Antioquia
</t>
    </r>
    <r>
      <rPr>
        <sz val="11"/>
        <rFont val="Arial"/>
        <family val="2"/>
      </rPr>
      <t xml:space="preserve">
-  Actividades de limpieza de cunetas del PR 06+000 al PR10+000
-  Actividades de limpieza de alcantarillas del PR 06+000 al PR07+000.
-  Actividades de limpieza de alcantarillas del PR 15+000 al PR20+000.
- La vía se encuentra en funcionamiento normal.
-  Desvío en el PR16+380 al PR16+660  Normal Funcionamiento.
-  Desvío en el PR15+030 al PR15+740. Normal Funcionamiento.
-  Desvío en el PR13+090 al PR12+000 .Normal Funcionamiento.</t>
    </r>
  </si>
  <si>
    <r>
      <rPr>
        <b/>
        <sz val="11"/>
        <rFont val="Arial"/>
        <family val="2"/>
      </rPr>
      <t>Ruta 6203 Cañasgordas-Santa Fe de Antioquia.</t>
    </r>
    <r>
      <rPr>
        <sz val="11"/>
        <rFont val="Arial"/>
        <family val="2"/>
      </rPr>
      <t xml:space="preserve">
- Zona Inestable del PR97+500  se presenta caída de material.
- La Vía se Encuentra Transitable.
- Limpieza de Cunetas y Calzada PR75+000 Y  PR 80+000
- Actividades Policía de Carreteras PR114+900 Y PR 73+000.
-  Actividades de Rocería del  PR 63+000 al PR 68+000 y PR85+000 al PR90+000.
- Se realiza limpieza de obras transversales PR60+000 al PR63+000.</t>
    </r>
  </si>
  <si>
    <r>
      <rPr>
        <b/>
        <sz val="11"/>
        <rFont val="Arial"/>
        <family val="2"/>
      </rPr>
      <t>Ruta 6204 Túnel de Occidente-Medellín.</t>
    </r>
    <r>
      <rPr>
        <sz val="11"/>
        <rFont val="Arial"/>
        <family val="2"/>
      </rPr>
      <t xml:space="preserve">
- Se realiza control vehicular PR40+000 y paso alternado para el ingreso al túnel en portal Santa fé.
- El Peaje de Aburra   PR45+200. Se encuentra en Operación Normal. Con cobro normal.
- Se realiza seguimiento a la zona inestable del PR45+000 y se observa que no presenta movimientos.
- Limpieza de obras de drenaje longitudinal PR47+600
- Grúa y Ambulancia disponibles.
- Construcción de galerías al interior de túnel.
- Actividades Policía de Carreteras PR45+400. </t>
    </r>
  </si>
  <si>
    <r>
      <rPr>
        <b/>
        <sz val="11"/>
        <rFont val="Arial"/>
        <family val="2"/>
      </rPr>
      <t xml:space="preserve">Ruta 25B02 Bolombolo-Santa Fe de Antioquia.
</t>
    </r>
    <r>
      <rPr>
        <sz val="11"/>
        <rFont val="Arial"/>
        <family val="2"/>
      </rPr>
      <t xml:space="preserve">
- Construcción de muro en gaviones  PR44+200.
- La Vía se Encuentra en Operación Normal.
- Limpieza de Cunetas y Calzada PR43+000 al PR45+000.
- Ambulancia y Grúa Disponibles en  Anzá PR44+900.</t>
    </r>
    <r>
      <rPr>
        <sz val="11"/>
        <color theme="1"/>
        <rFont val="Arial"/>
        <family val="2"/>
      </rPr>
      <t xml:space="preserve">
- Se realizan labores de rocería PR 68+100 al PR 73+000.
</t>
    </r>
    <r>
      <rPr>
        <b/>
        <sz val="11"/>
        <color theme="1"/>
        <rFont val="Arial"/>
        <family val="2"/>
      </rPr>
      <t xml:space="preserve">Ruta 6003 Peñalisa-Bolombolo.
</t>
    </r>
    <r>
      <rPr>
        <sz val="11"/>
        <color theme="1"/>
        <rFont val="Arial"/>
        <family val="2"/>
      </rPr>
      <t xml:space="preserve">
- Policía de transito en el PR 44+400. Puesto de control.
- La Vía se Encuentra en Operación Normal.
- Construcción de muro en gaviones. PR44+700.</t>
    </r>
  </si>
  <si>
    <r>
      <rPr>
        <b/>
        <sz val="11"/>
        <rFont val="Arial"/>
        <family val="2"/>
      </rPr>
      <t>Ruta 6204 Túnel de Occidente-San Jerónimo</t>
    </r>
    <r>
      <rPr>
        <sz val="11"/>
        <rFont val="Arial"/>
        <family val="2"/>
      </rPr>
      <t xml:space="preserve">
- Actividades de limpieza de rocería del PR25+000 al PR 30+000. 
- Actividades de limpieza de cunetas del PR20+000 al PR 25+000. 
- Desvío entre el PR35+300 al PR37+600 Y  PR  30+800 al  31+500 se encuentran transitables.
- Zona Inestable PR34+900 sin movimiento. 
- Se realiza control vehicular PR  20+500,  30+400, 29+900, 35+200 y 39+700.</t>
    </r>
  </si>
  <si>
    <t>UF4 Ruta 6003 PR44+500 - CONTROL DE POLICIA</t>
  </si>
  <si>
    <t>UF 4 Ruta 25B02 - PR43+000 LIMPIEZA DE CUNETAS.</t>
  </si>
  <si>
    <t>UF 4 Ruta 25B02 - PR45+600 LIMPIEZA DE CUNETAS.</t>
  </si>
  <si>
    <t>UF 4 Ruta 25B02 - P PR 71+000-73+000 ROCERÍA.</t>
  </si>
  <si>
    <t>UF 2.2 - PPR 62+550 - LIMPIEZA DE OBRAS TRANSVERSALES.</t>
  </si>
  <si>
    <t>UF 2.2 - PR 89+800-PR 90+500.  ROCERÍA</t>
  </si>
  <si>
    <t>UF 2.1  PR 6+700-7+050 LIMPIEZA DE CUNETAS.</t>
  </si>
  <si>
    <t>UF 2.1 PR 15+000. ROCERÍA.</t>
  </si>
  <si>
    <t xml:space="preserve">UF 1  - PR 26+600 al PR31+000 Reducción de velocidad de operación por traslado de viga. </t>
  </si>
  <si>
    <t>UF 1 - PR 28+850 al PR29+000 PARE Y SIGA. OPERACIÓN NORMAL.</t>
  </si>
  <si>
    <t>UF 3 - PR 40+030. CONTROL VEHÍCULAR ACCESO AL TÚNEL- PORTAL SANTA FE.</t>
  </si>
  <si>
    <t>UF 3 - PR 45+400. CONTROL POLICIAL.</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</si>
  <si>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h=26m, Caisson 4 h=31,2m. </t>
    </r>
    <r>
      <rPr>
        <sz val="11"/>
        <rFont val="Arial"/>
        <family val="2"/>
      </rPr>
      <t xml:space="preserve">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 xml:space="preserve">Se instala solado, acero de refuerzo  y encofrado y se funde Viga Cabezal , tramos 1 y 2 del cuerpo del Estribo, topes sísmicos y pedestales, aletas y muros laterales.. </t>
    </r>
    <r>
      <rPr>
        <sz val="11"/>
        <color rgb="FFFF0000"/>
        <rFont val="Arial"/>
        <family val="2"/>
      </rPr>
      <t xml:space="preserve">
</t>
    </r>
    <r>
      <rPr>
        <sz val="11"/>
        <rFont val="Arial"/>
        <family val="2"/>
      </rPr>
      <t>PILA 3: Instalación acero de refuerzo núcleos  Caissons 7 y 8. y se funden. Se instala acero de refuerzo y encofrado y se funden columnas a nivel de Viga cabezal.</t>
    </r>
    <r>
      <rPr>
        <sz val="11"/>
        <color rgb="FFFF0000"/>
        <rFont val="Arial"/>
        <family val="2"/>
      </rPr>
      <t xml:space="preserve">
PILA 4</t>
    </r>
    <r>
      <rPr>
        <sz val="11"/>
        <rFont val="Arial"/>
        <family val="2"/>
      </rPr>
      <t>: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t>
    </r>
    <r>
      <rPr>
        <sz val="11"/>
        <color rgb="FFFF0000"/>
        <rFont val="Arial"/>
        <family val="2"/>
      </rPr>
      <t>Instalación acero de refuerzo Viga Cabezal.
ESTRIBO 2: Instalación acero de refuerzo y se funden núcleos Caissons 13 y 14.</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</si>
  <si>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 xml:space="preserve">Instalación de acero de refuerzo y encofrado </t>
    </r>
    <r>
      <rPr>
        <sz val="11"/>
        <color rgb="FFFF0000"/>
        <rFont val="Arial"/>
        <family val="2"/>
      </rPr>
      <t xml:space="preserve">construcción de New Jersey </t>
    </r>
    <r>
      <rPr>
        <sz val="11"/>
        <rFont val="Arial"/>
        <family val="2"/>
      </rPr>
      <t>por ambos costados, se funden módulos y se realizan acabados en módulos fundidos</t>
    </r>
    <r>
      <rPr>
        <sz val="11"/>
        <color rgb="FFFF0000"/>
        <rFont val="Arial"/>
        <family val="2"/>
      </rPr>
      <t>. Se treminan acabados.</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</si>
  <si>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t>
    </r>
    <r>
      <rPr>
        <sz val="11"/>
        <color rgb="FFFF0000"/>
        <rFont val="Arial"/>
        <family val="2"/>
      </rPr>
      <t xml:space="preserve"> Se tienen que demoler aproximadamente 4m de altura ce columnas de Caisson por carencia de 12 N°10 en cada Caissons. Para el Caissons 5 se perforan 4m se instalan las varillas y se anclan.</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
</t>
    </r>
    <r>
      <rPr>
        <u/>
        <sz val="11"/>
        <color theme="1"/>
        <rFont val="Arial"/>
        <family val="2"/>
      </rPr>
      <t xml:space="preserve">SUPERESTRUCTURA
</t>
    </r>
    <r>
      <rPr>
        <sz val="11"/>
        <color rgb="FFFF0000"/>
        <rFont val="Arial"/>
        <family val="2"/>
      </rPr>
      <t>PILA 2:</t>
    </r>
    <r>
      <rPr>
        <u/>
        <sz val="11"/>
        <color theme="1"/>
        <rFont val="Arial"/>
        <family val="2"/>
      </rPr>
      <t xml:space="preserve"> I</t>
    </r>
    <r>
      <rPr>
        <sz val="11"/>
        <color theme="1"/>
        <rFont val="Arial"/>
        <family val="2"/>
      </rPr>
      <t>nstalación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.Instalacion carros de avance voladizos 3 y 4 para construir Dovelas N°2.</t>
    </r>
    <r>
      <rPr>
        <u/>
        <sz val="11"/>
        <color theme="1"/>
        <rFont val="Arial"/>
        <family val="2"/>
      </rPr>
      <t xml:space="preserve">
</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</si>
  <si>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Instalación acero de refuerzo fase 1 y 2 Dovela sobre estribo y se funden. Se instala acero de refuerzo y encofrado muro espaldar y aletas costado izquierdo y derecho y se funden..</t>
    </r>
    <r>
      <rPr>
        <sz val="11"/>
        <color theme="1"/>
        <rFont val="Arial"/>
        <family val="2"/>
      </rPr>
      <t xml:space="preserve">
PILA 1: </t>
    </r>
    <r>
      <rPr>
        <sz val="11"/>
        <rFont val="Arial"/>
        <family val="2"/>
      </rPr>
      <t>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 xml:space="preserve">Instalación de plataforma para construcción  de losa superior de conexión a Dovela sobre Pila; se instala acero de refuerzo y se funde. Se tensionan cables. </t>
    </r>
    <r>
      <rPr>
        <sz val="11"/>
        <color rgb="FFFF0000"/>
        <rFont val="Arial"/>
        <family val="2"/>
      </rPr>
      <t xml:space="preserve">Se instala plataforma  y acero de refuerzo para Dovela sobre Pila y Dovelas N°1. Se funde losa inferior, muros y losa superior.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</si>
  <si>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 Instalación acero de refuerzo y encofrado de New Jersey. Se funden módulos por ambos costados.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</si>
  <si>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 xml:space="preserve">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t>
    </r>
    <r>
      <rPr>
        <sz val="11"/>
        <color rgb="FFFF0000"/>
        <rFont val="Arial"/>
        <family val="2"/>
      </rPr>
      <t xml:space="preserve">Instalación de plataforma y acero de refuerzo para voladizos costado derecho e izquierdo de la calzada derecha vanos 1 y 2 y se funden. Para la calzada izquierda  vano 2,  se instala plataforma y acero de refuerzo del voladizo costado izquierdo.
</t>
    </r>
    <r>
      <rPr>
        <sz val="11"/>
        <color theme="1"/>
        <rFont val="Arial"/>
        <family val="2"/>
      </rPr>
      <t xml:space="preserve">
El avance en excavación y construcción de anillos es del 107,3%</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</si>
  <si>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color rgb="FFFF0000"/>
        <rFont val="Arial"/>
        <family val="2"/>
      </rPr>
      <t>Instalación de mortero de nivelación con Sika Grout sobre pedestales. Montaje del equipo lanza-vigas.
VANO 1: Instalación de Vigas prefabricadas sobre apoyos de neopreno, construcción de diafragmas, instalación de pre-losas , instalación acero de refuerzo  losas y se funden para ambas calzadas.
VANO 2: Instalación de Vigas prefabricadas sobre apoyos de neopreno, se funden diafragmas, se instalan prelosas y acero de refuerzo losas calzada izquierda y derecha.</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</si>
  <si>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t>
    </r>
    <r>
      <rPr>
        <sz val="11"/>
        <color theme="1"/>
        <rFont val="Arial"/>
        <family val="2"/>
      </rPr>
      <t xml:space="preserve">
</t>
    </r>
    <r>
      <rPr>
        <sz val="11"/>
        <rFont val="Arial"/>
        <family val="2"/>
      </rPr>
      <t>ESTRIBO 2: Se funde el núcleo de los Caissons 30, 31 y 32.</t>
    </r>
    <r>
      <rPr>
        <u/>
        <sz val="9"/>
        <color theme="1"/>
        <rFont val="Calibri"/>
        <family val="2"/>
        <scheme val="minor"/>
      </rPr>
      <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</si>
  <si>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PILA 1: Se instala acero de refuerzo de núcleo de Caisson 3 y  4 y  se funden.
</t>
    </r>
    <r>
      <rPr>
        <sz val="11"/>
        <rFont val="Arial"/>
        <family val="2"/>
      </rPr>
      <t>PILA 2. Se instala acero de refuerzo de núcleo de los Caissons 5 y 6 y se funden.</t>
    </r>
    <r>
      <rPr>
        <sz val="11"/>
        <color rgb="FFFF0000"/>
        <rFont val="Arial"/>
        <family val="2"/>
      </rPr>
      <t xml:space="preserve"> Se funde  elevación columna  5 y 6.
</t>
    </r>
    <r>
      <rPr>
        <sz val="11"/>
        <rFont val="Arial"/>
        <family val="2"/>
      </rPr>
      <t>PILA 3. Instalación acero de refuerzo núcleo Caissons 7 y 8 y se funden.
ESTRIBO 2. Instalación acero de refuerzo de núcleos de Caissons 9 y 10 y se funden.</t>
    </r>
    <r>
      <rPr>
        <sz val="11"/>
        <color rgb="FFFF0000"/>
        <rFont val="Arial"/>
        <family val="2"/>
      </rPr>
      <t xml:space="preserve"> Instalación acero de refuerzo Viga cabezal.</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</si>
  <si>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t>
    </r>
    <r>
      <rPr>
        <sz val="11"/>
        <color rgb="FFFF0000"/>
        <rFont val="Arial"/>
        <family val="2"/>
      </rPr>
      <t xml:space="preserve">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t>
    </r>
    <r>
      <rPr>
        <sz val="11"/>
        <color rgb="FFFF0000"/>
        <rFont val="Arial"/>
        <family val="2"/>
      </rPr>
      <t>Se funde losa de aproximación Estribo 2.</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</si>
  <si>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Frente Inactivo.</t>
    </r>
    <r>
      <rPr>
        <sz val="11"/>
        <color theme="1"/>
        <rFont val="Arial"/>
        <family val="2"/>
      </rPr>
      <t xml:space="preserve">
</t>
    </r>
  </si>
  <si>
    <t>Puente PK 4+500 UF 1. PILA 1.  Excavación de Caissons 3.</t>
  </si>
  <si>
    <t>Puente PK 4+500 UF 1.   PILA 5.  Instalación acero de refuerzo Viga Cabezal.</t>
  </si>
  <si>
    <t>Puente PK 5+240 UF 1.  ESTRIBO 1.  Instalación acero de refuerzo tramo 2 muro espaldar y aletas.</t>
  </si>
  <si>
    <t>Puente PK 6+240 UF 1- PILA 1. Caisson 5. Se aplica lechada de inyección para anclaje de barras N°10..</t>
  </si>
  <si>
    <t>Puente PK 6+900 UF 1- PILA 1. Se funde losa superior DSP y dovelas N°1.</t>
  </si>
  <si>
    <t>Puente PK 6+900 UF 1-   Vista panorámica de PK mayores a menores.</t>
  </si>
  <si>
    <t>Puente PK 8+404 UF 1- Se funde voladizo costado izquierdo vano 2, calzada derecha.</t>
  </si>
  <si>
    <t>Puente PK 8+404 UF 1-  Instalación de plataforma y acero de refuerzo voladizo costado izquierdo vano 2, calzada izquierda.</t>
  </si>
  <si>
    <t>Puente PK 8+705 UF 1-  Instalacion acero de refuerzo losa vano 2, calzada izquierda.</t>
  </si>
  <si>
    <t>Puente PK 8+705 UF 1-  Instalacion acero de refuerzo losa vano 2, ambas calzadas.</t>
  </si>
  <si>
    <t>Puente PK 8+800 UF 1- -PILA 5. Instalación acero de refuerzo para ampliar sección Viga Cabezal.</t>
  </si>
  <si>
    <t>Puente PK 8+800 UF 1- PILA 5.  . Instalación acero de refuerzo para ampliar sección Viga cabezal, se funde realce caisson 29.</t>
  </si>
  <si>
    <t>Puente PK 9+150 UF 1-    PILA 2. Se funde tramo 2 de caisson 5 y ménsula de caisson 6.</t>
  </si>
  <si>
    <t>Puente PK 9+150 UF 1-  ESTRIBO 2. Instalación acero de refuerzo viga cabezal.</t>
  </si>
  <si>
    <t>Puente PK 20+380 UF2.1. - ESTRIBO 1.Excavación caisson  1 y 2.</t>
  </si>
  <si>
    <t xml:space="preserve">Puente PK 20+380 UF2.1. PILA 1.   Excavación caisson 3 y 4. </t>
  </si>
  <si>
    <t>Puente PK 20+680 UF 2.1  . Vista panorámica.</t>
  </si>
  <si>
    <t>Puente PK 20+680 UF 2.1 - Se instalan vigas prefabricadas 9,10,11 Y 12, vano 3.</t>
  </si>
  <si>
    <t>Puente PK21+700 UF2.1. PILA 2. Desencofrado de viga cabezal</t>
  </si>
  <si>
    <t>Puente PK21+700 UF2.1.  ESTRIBO 1. Instalación acero de refuerzo viga cabezal.</t>
  </si>
  <si>
    <t>Puente PK 23+860 MARCO SOPETRAN UF 2.1- New Jersey terminados ambos costados. Faltan losas de aproximación.</t>
  </si>
  <si>
    <t>Puente PK 33+100 UF 2.1- TRAMO 1-VOLADIZOS. - Instalación plataforma losa superior dovelas N°4,5 y 6- voladizo 4, Lado Santa Fe.</t>
  </si>
  <si>
    <t>Ampliación Puente N°3 PK2+430 UF1 Quebrada La Cola. Losas vanos 1, 2 y 3 terminadas. Inactivo</t>
  </si>
  <si>
    <t>Ampliación Puente N°3 PK2+430 UF1 Quebrada La Cola.Losa terminada, falta instalación de la baranda. Inactivo</t>
  </si>
  <si>
    <t xml:space="preserve"> VANO 1. .Ampliación Puente N°1 PK0+110 UF1 Quebrada La Negra. Corte para retiro de secciones de losa</t>
  </si>
  <si>
    <t>Ampliación Puente N°1PK0+110 UF1 Quebrada La Negra. ESTRIBO 2. Se funde losa de aproximación.</t>
  </si>
  <si>
    <t>Ampliación Puente N°4 PK2+600 UF1 Quebrada La Nuez.   Instalación de placas de metaldeck , vano 2.</t>
  </si>
  <si>
    <r>
      <rPr>
        <b/>
        <sz val="12"/>
        <color rgb="FFFF0000"/>
        <rFont val="Arial"/>
        <family val="2"/>
      </rPr>
      <t>Portal Medellín - segundo tubo Túnel Occidente</t>
    </r>
    <r>
      <rPr>
        <sz val="12"/>
        <rFont val="Arial"/>
        <family val="2"/>
      </rPr>
      <t xml:space="preserve">
Actividades de Instalación del revestimiento, en túnel principal. Portal Medellín.</t>
    </r>
  </si>
  <si>
    <r>
      <t xml:space="preserve">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t>
    </r>
    <r>
      <rPr>
        <sz val="11"/>
        <color rgb="FFFF0000"/>
        <rFont val="Arial"/>
        <family val="2"/>
      </rPr>
      <t xml:space="preserve">concreto 25 MPa (sin fibra) para revestimiento en el K2+802 a 2+605; Lacumulada=375 m, </t>
    </r>
    <r>
      <rPr>
        <sz val="11"/>
        <rFont val="Arial"/>
        <family val="2"/>
      </rPr>
      <t>instalación de calibradores L= 15 cm (SB-3) y 10 cm (SA-3), en malla tresbolillo con espaciamiento longitudinal L=1,50 y transversal L=2m, hasta la abscisa K2+590, se suspendió la actividades de perfilado de la excavación de la rasante actual, para completar sección de excavación.
Se suspendió la ventilación del túnel, con ventilador axial Zitron 286 KW (se esta haciendo desde el portal santa Fe en forma deficiente) y también se suspendió el  bombeo y tratamiento de aguas de infiltración y aguas industriales producto de la perforación de las galerías, en este portal.
En el periodo informado, se evidenció que la PTAR  suspendió el tratamiento de las aguas residuales y de perforación de las galerías localizadas en el área del portal  Medellín, el vertimiento se esta realizando por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r>
  </si>
  <si>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 en túnel principal, </t>
    </r>
    <r>
      <rPr>
        <b/>
        <sz val="11"/>
        <rFont val="Arial"/>
        <family val="2"/>
      </rPr>
      <t>Portal Medellín</t>
    </r>
    <r>
      <rPr>
        <sz val="11"/>
        <rFont val="Arial"/>
        <family val="2"/>
      </rPr>
      <t>, sin atrasos evidentes.</t>
    </r>
  </si>
  <si>
    <r>
      <t xml:space="preserve">Galerías de conexión peatonal y vehicular - segundo tubo Túnel Occidente
</t>
    </r>
    <r>
      <rPr>
        <sz val="12"/>
        <rFont val="Arial"/>
        <family val="2"/>
      </rPr>
      <t>Actividades de excavación por medio de perforación y voladura, desde el túnel nuevo, en Galerías de Conexión Peatonal Nos 2, 3, 4 y 5  y Galería de Conexión Vehicular No  2.</t>
    </r>
  </si>
  <si>
    <t>En  Galería de Conexión Peatonal No 1 (1+230-tunel nuevo): En este periodo, continúan suspendidas las actividades excavación, a partir del punto de entronque (Excavación mecanica+taladros, Avanzó hasta  L= 9,2 metros desde el  túnel existente (K9+580- Abscisado Túnel existente). La excavación de la galería desde el túnel nuevo, igualmente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(2+165-Tunel nuevo):  En este periodo, continúan suspendidas las actividades excavación, a partir del punto de entronque Excavación mecanica+taladros, Avanzó hasta  L= 7,0 metros desde el  túnel existente (K10+545-Abscisado túnel existente). Se reinició la excavación de la galería desde el túnel nuevo; avanza en terrenos con sostenimiento Tipo SG- III, sección completa, en el PK0+018- L acumulada=18 m a origen; éste avance esta adelantado,  teniendo en cuenta el programa de obra actualizado, el cual contempla el  inicio de excavación, el día 21 de enero de 2021.
En  Galería de Conexión Peatonal No 3 (2+675-Tunel nuevo):  En este periodo, se suspendieron actividades excavación, a partir del punto de entronque Excavación mecanica+taladros, Avanzó hasta  L= 5,5 metros desde el  túnel existente (K11+054-Abscisado túnel existente). Se continuó la excavación de la galería desde el túnel nuevo, avanza en terrenos con sostenimiento Tipo SG- II, sección completa, en el PK0+081,8- L acumulada=87,3 m a origen; éste avance esta adelantado,  teniendo en cuenta el programa de obra actualizado, el cual contempla el  inicio de excavación, el día 30 de diciembre de 2021.
En  Galería de Conexión Vehicular No 2 (3+165-Tunel nuevo):  En este periodo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En este periodo, se terminó la excavación de la galería desde el túnel nuevo,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(3+645-Tunel nuevo):  En este periodo, se suspendieron actividades excavación, a partir del punto de entronque Excavación mecanica+taladros, Avanzó hasta  L= 7,5 metros desde el  túnel existente (K12+485-Abscisado túnel existente). Se  inicio  la excavación de la galería desde el túnel nuevo, avanza en terrenos con sostenimiento Tipo SG- III,sección completa, en el PK0+030,2- L acumulada=30,2 m a origen; éste avance esta adelantado,  teniendo en cuenta el programa de obra actualizado, el cual contempla el  inicio de excavación, el día 26 de enero de 2021.
También se suspendieron actividades, de excavación de los entronques de la Galería de Conexión Vehicular No 1 (10+074) ,   Avanzó hasta  L= 7,0 metros , Galería de Conexión Vehicular No 3 (4+445) (12+905) (Excavación mecanica+taladros, de los 4 primeros metros) y la Galería de Conexión Peatonal No 6 (4+940) (13+430) (Excavación mecanica+taladros, de los 4 primeros metros).</t>
  </si>
  <si>
    <r>
      <rPr>
        <b/>
        <sz val="12"/>
        <color rgb="FFFF0000"/>
        <rFont val="Arial"/>
        <family val="2"/>
      </rPr>
      <t>Portal Santa Fe - Segundo Tubo Túnel de Occidente</t>
    </r>
    <r>
      <rPr>
        <sz val="12"/>
        <rFont val="Arial"/>
        <family val="2"/>
      </rPr>
      <t xml:space="preserve">
Actividades de Instalación del revestimiento e=15 cm, sección SB-3, perfilado de la excavación rasante actual, en túnel principal. Portal Santa Fe.
</t>
    </r>
  </si>
  <si>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Se continuó con las actividades de</t>
    </r>
    <r>
      <rPr>
        <sz val="11"/>
        <color rgb="FFFF0000"/>
        <rFont val="Arial"/>
        <family val="2"/>
      </rPr>
      <t xml:space="preserve"> instalación de concreto del revestimiento de  f'c=25 MPa</t>
    </r>
    <r>
      <rPr>
        <sz val="11"/>
        <rFont val="Arial"/>
        <family val="2"/>
      </rPr>
      <t xml:space="preserve">, a los 28 días (sin fibra), controlados por calibradores de L=15 cm, en sección de sostenimiento SB-3, entre las abscisas PK3+260 al PK3+340, </t>
    </r>
    <r>
      <rPr>
        <sz val="11"/>
        <color rgb="FFFF0000"/>
        <rFont val="Arial"/>
        <family val="2"/>
      </rPr>
      <t>Lacumulada=360m</t>
    </r>
    <r>
      <rPr>
        <sz val="11"/>
        <rFont val="Arial"/>
        <family val="2"/>
      </rPr>
      <t xml:space="preserve"> ,  instalación de calibradores L= 15 cm (SB-3) y 10 cm (SA-3), en malla tresbolillo con espaciamiento longitudinal L=1,50 y transversal L=2m, hasta la abscisa K3+458, también se continuó con actividades de perfilado de la excavación de la rasante actual.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</si>
  <si>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 xml:space="preserve"> PK 0+804 - UF3.1.A - Acopio temporal de material de rezaga. Portal Medellín.</t>
  </si>
  <si>
    <t xml:space="preserve"> PK2+150 - UF3.1A - Sistema de ventilación apagado y ducto cortado. Portal Medellín.</t>
  </si>
  <si>
    <t xml:space="preserve">  PK2+650 - UF3.1B -Instalación de calibradores de 10 cm para control de lanzado de revestimiento, sección sostenimiento tipo SA-3. Portal Medellín.</t>
  </si>
  <si>
    <t xml:space="preserve"> PK2+700 - UF3.1D - Sector de túnel sin iluminación. Portal Medellín.</t>
  </si>
  <si>
    <t xml:space="preserve"> PK 2+810  - UF3.1B - Humedad generalizada y goteos persistentes en zona de revestimiento. Portal Medellín.</t>
  </si>
  <si>
    <t xml:space="preserve"> PK0+804 - UF3.1.A - PTAR sin funcionamiento. Portal Medellín.</t>
  </si>
  <si>
    <t xml:space="preserve">  PK2+165 - UF3.1D - Perforación para instalación de anillo de pernos y montaje de carga explosiva (PK0+019,8), galería peatonal N°2, Sección sostenimiento SG-II. Portal Medellín.</t>
  </si>
  <si>
    <t>PK2+590 - UF3.1B -Instalación de calibradores de 10 cm para control de lanzado de revestimiento, sección sostenimiento tipo SA-3. Portal Medellín.</t>
  </si>
  <si>
    <t xml:space="preserve"> PK2+650  - UF3.1B - Sector de túnel sin iluminación. Portal Medellín.</t>
  </si>
  <si>
    <t xml:space="preserve">   PK2+650  - UF3.1B - Instalación de concreto lanzado 25 MPa sin fibra para revestimiento. Portal Medellín</t>
  </si>
  <si>
    <t xml:space="preserve"> PK1+230 - UF3.1D - No se evidencia actividad en la galería, galería peatonal N°1, Sección sostenimiento SG-III. Portal Medellín.</t>
  </si>
  <si>
    <t xml:space="preserve"> PK2+165 - UF3.1D - Perforación para instalación de anillo de pernos y montaje de carga explosiva (PK0+019,8), galería peatonal N°2, Sección sostenimiento SG-II. Portal Medellín.</t>
  </si>
  <si>
    <t xml:space="preserve"> PK2+580  - UF3.1B - Pateros sin concreto lanzado de sostenimiento. Portal Medellín</t>
  </si>
  <si>
    <t xml:space="preserve"> PK2+605  - UF3.1B - Instalación de concreto lanzado 25 MPa sin fibra para revestimiento (10 cm(, sección sostenimiento tipo SA-3. Portal Medellín.</t>
  </si>
  <si>
    <t xml:space="preserve"> PK2+675 - UF3.1D - Perforación para montaje de carga explosiva (PK0+087,4), galería peatonal N°3, Sección sostenimiento SG-II. Portal Medellín.</t>
  </si>
  <si>
    <t>PK2+605  - UF3.1B - Instalación de concreto lanzado 25 MPa sin fibra para revestimiento (10 cm(, sección sostenimiento tipo SA-3. Portal Medellín.</t>
  </si>
  <si>
    <t xml:space="preserve"> PK 2+990  - UF3.1B - Humedad generalizada y goteos persistentes en zona de revestimiento. Portal Santa Fe.</t>
  </si>
  <si>
    <t xml:space="preserve"> PK 3+100  - UF3.1B - Perfilado de la rasante actual para completar sección de excavación. Portal Santa Fe.</t>
  </si>
  <si>
    <t xml:space="preserve">  PK 3+165 - UF3.1D - Finalización (Cale) excavación galería vehicular N°2 (PK 0+080,9). Sección sostenimiento SG-II. Portal Santa Fe.</t>
  </si>
  <si>
    <t xml:space="preserve"> PK 3+290 - UF3.1B -Instalación de concreto lanzado 25 Mpa sin fibra para instalación de revestimiento, sección sostenimiento tipo SB-3. Portal Santa Fé.</t>
  </si>
  <si>
    <t xml:space="preserve">  PK 3+311,5 - UF3.1B -Instalación de calibradores de 15 cm para control de lanzado de revestimiento, sección sostenimiento tipo SB-3. Portal Santa Fé.</t>
  </si>
  <si>
    <t>PK 3+645 - UF3.1D - Finalización excavación (cale) galería peatonal N°4, sección sostenimiento SG-II. Portal Santa Fe.</t>
  </si>
  <si>
    <t>PK 4+050 - UF3.1D - Perforación para instalación de anillo de pernos y montaje de carga explosiva, galería peatonal N°5 (PK 0+021,8), sección sostenimiento SG-II. Portal Santa Fe.</t>
  </si>
  <si>
    <t xml:space="preserve"> PK3+340  - UF3.1B - Instalación de concreto lanzado 25 MPa sin fibra para revestimiento. Portal Santa Fe.</t>
  </si>
  <si>
    <t xml:space="preserve"> PK3+410 - UF3.1B -Instalación de calibradores de 15 cm para control de lanzado de revestimiento, sección sostenimiento tipo SB-3. Portal Santa Fe.</t>
  </si>
  <si>
    <t>PK3+165 - UF3.1D - Ensayo de tracción de pernos (PK0+075), galería vehicular N°2 Sección sostenimiento SG-II. Portal Santa Fe.</t>
  </si>
  <si>
    <t xml:space="preserve"> PK 3+340 - UF3.1B -Instalación de concreto lanzado 25 Mpa sin fibra para instalación de revestimiento (15 cm), sección sostenimiento tipo SB-3. Portal Santa Fé.</t>
  </si>
  <si>
    <t xml:space="preserve"> PK 3+420,1 - UF3.1B -Instalación de calibradores de 10 cm para control de lanzado de revestimiento, sección sostenimiento tipo SA-3. Portal Santa Fé.</t>
  </si>
  <si>
    <t xml:space="preserve">En la UF 1: El concesionario en este periodo ejecuto las siguientes actividades: En recorrido de inspección de interventoría, se  evidenció que el concesionario no ejecutó actividades en este frente de obra activo.
En el periodo se ejecutó en el PK15+250 Y PK10+600, UF1  ACT 07, 24, 25 y  27. Liberación de cantidades de obra No 151, entre el concesionario, interventoría y subcontratista.
Avance a la fecha UF1: Redes electricas:85% - Redes alumbrado público: 80% y Telecomunicaciones 82%.
En la UF3: El concesionario en este periodo ejecuto las siguientes actividades:  En recorrido de inspección de interventoría, se  evidenció que el concesionario, no ejecutó actividades en este frente de obra activo.
Avance a la fecha UF3: Redes electricas:98% - Redes alumbrado público: 90% y Telecomunicaciones 96%.
En recorrido de obra del, del  11 de septiembre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</si>
  <si>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1"/>
        <color rgb="FFFF0000"/>
        <rFont val="Arial"/>
        <family val="2"/>
      </rPr>
      <t>En la UF 1</t>
    </r>
    <r>
      <rPr>
        <sz val="11"/>
        <rFont val="Arial"/>
        <family val="2"/>
      </rPr>
      <t xml:space="preserve"> : En el periodo informado,  En recorrido de inspección de interventoría, se evidenció que el concesionario en el PK15+250, UF1  ejecutó traslado de acometidas domiciliarias.
Avance a la fecha UF1: Redes húmedas : 80%.
Avance a la fecha UF3: Redes húmedas : 0%.</t>
    </r>
  </si>
  <si>
    <r>
      <rPr>
        <b/>
        <sz val="10"/>
        <rFont val="Calibri"/>
        <family val="2"/>
        <scheme val="minor"/>
      </rPr>
      <t>PK15+250 Y PK10+600, UF1  ACT 07, 24, 25 y  27</t>
    </r>
    <r>
      <rPr>
        <sz val="10"/>
        <rFont val="Calibri"/>
        <family val="2"/>
        <scheme val="minor"/>
      </rPr>
      <t>. Liberación de cantidades de obra No 151, entre el concesionario, interventoría y subcontratista.</t>
    </r>
  </si>
  <si>
    <r>
      <rPr>
        <b/>
        <sz val="10"/>
        <rFont val="Calibri"/>
        <family val="2"/>
        <scheme val="minor"/>
      </rPr>
      <t>PK15+250 Y PK10+600, UF1  ACT 07, 24, 25 y  27.</t>
    </r>
    <r>
      <rPr>
        <sz val="10"/>
        <rFont val="Calibri"/>
        <family val="2"/>
        <scheme val="minor"/>
      </rPr>
      <t xml:space="preserve"> Liberación de cantidades de obra No 151, entre el concesionario, interventoría y subcontratista.</t>
    </r>
  </si>
  <si>
    <r>
      <rPr>
        <b/>
        <sz val="10"/>
        <rFont val="Calibri"/>
        <family val="2"/>
        <scheme val="minor"/>
      </rPr>
      <t>PK4+000 Y PK4+200, UF1</t>
    </r>
    <r>
      <rPr>
        <sz val="10"/>
        <rFont val="Calibri"/>
        <family val="2"/>
        <scheme val="minor"/>
      </rPr>
      <t>. Liberación de cantidades de obra No 103, entre el concesionario y la interventoría.</t>
    </r>
  </si>
  <si>
    <r>
      <rPr>
        <b/>
        <sz val="10"/>
        <rFont val="Calibri"/>
        <family val="2"/>
        <scheme val="minor"/>
      </rPr>
      <t>PK4+000 Y PK4+200, UF1.</t>
    </r>
    <r>
      <rPr>
        <sz val="10"/>
        <rFont val="Calibri"/>
        <family val="2"/>
        <scheme val="minor"/>
      </rPr>
      <t xml:space="preserve"> Liberación de cantidades de obra No 103, entre el concesionario y la interventoría.</t>
    </r>
  </si>
  <si>
    <r>
      <rPr>
        <b/>
        <sz val="10"/>
        <rFont val="Calibri"/>
        <family val="2"/>
        <scheme val="minor"/>
      </rPr>
      <t>PK15+250, UF1.</t>
    </r>
    <r>
      <rPr>
        <sz val="10"/>
        <rFont val="Calibri"/>
        <family val="2"/>
        <scheme val="minor"/>
      </rPr>
      <t xml:space="preserve"> Traslado de acometidas domiciliarias.</t>
    </r>
  </si>
  <si>
    <t>Vestida de postes e instalación de vientos en traslado de H, se realizó corte de energía el 10/09/2020 para la instalación de cable en el traslado de redes eléctricas Actuación 47. PK28+250 al PK29+040.</t>
  </si>
  <si>
    <t>Se realiza excavación manual para instalación de tubería PVC 10' y polietileno 110mm en el traslado de redes de Acueducto de San Nicolás PK25+700, se inicia instalación.</t>
  </si>
  <si>
    <r>
      <rPr>
        <b/>
        <sz val="10"/>
        <rFont val="Calibri"/>
        <family val="2"/>
        <scheme val="minor"/>
      </rPr>
      <t xml:space="preserve"> PK 25+700 CI.</t>
    </r>
    <r>
      <rPr>
        <sz val="10"/>
        <rFont val="Calibri"/>
        <family val="2"/>
        <scheme val="minor"/>
      </rPr>
      <t xml:space="preserve"> Instalación de tubería PVC 10'' y polietileno 110mm. Acueducto San Nicolas.</t>
    </r>
  </si>
  <si>
    <r>
      <rPr>
        <b/>
        <sz val="10"/>
        <rFont val="Calibri"/>
        <family val="2"/>
        <scheme val="minor"/>
      </rPr>
      <t xml:space="preserve"> PK 25+700 CI</t>
    </r>
    <r>
      <rPr>
        <sz val="10"/>
        <rFont val="Calibri"/>
        <family val="2"/>
        <scheme val="minor"/>
      </rPr>
      <t>. Instalación de tubería PVC 10'' y polietileno 110mm. Acueducto San Nicolas.</t>
    </r>
  </si>
  <si>
    <r>
      <t xml:space="preserve">Actuación 47. PK28+250 al PK29+040. </t>
    </r>
    <r>
      <rPr>
        <sz val="10"/>
        <rFont val="Calibri"/>
        <family val="2"/>
        <scheme val="minor"/>
      </rPr>
      <t>Vestida de postes e instalación de vientos traslado de H, se realizó corte de energía el 10/09/2020 para la instalación de cable en el traslado de redes eléctricas.</t>
    </r>
  </si>
  <si>
    <r>
      <rPr>
        <b/>
        <sz val="10"/>
        <rFont val="Calibri"/>
        <family val="2"/>
        <scheme val="minor"/>
      </rPr>
      <t>PK 28+980- UF 2.1-</t>
    </r>
    <r>
      <rPr>
        <sz val="10"/>
        <rFont val="Calibri"/>
        <family val="2"/>
        <scheme val="minor"/>
      </rPr>
      <t xml:space="preserve"> Poste en fibra de vidrio 14m*750kgf vestido y con instalación de red.</t>
    </r>
  </si>
  <si>
    <t>Fialización, compilación y envió informe mensual Interventoría #59 periodo de agosto de 2020</t>
  </si>
  <si>
    <t>del 09-09-20 al 10-09-20</t>
  </si>
  <si>
    <t>Actualización Matriz MED2020</t>
  </si>
  <si>
    <t>1, 2, 3, 4</t>
  </si>
  <si>
    <t>Seguimiento Fichas: 
PMA UF2.1 PMF-01, PMF-02, PMF 05, PMF-04, PMF-07, PMF-08, PMF-10, PMF-13, PMF-09, PMB-01, PMB-02, PMB-03, PMB-04, PMB-05, PMB 06, PMB-07.
PMA UF1 y 3 PMF-09 y PMF-10, PMB-03 , PMB-05 , PMB-06, PMB-07, PMF 11.
PAGA O y M Fichas PAC-2.3-06.
PAGA Mejoramiento Fichas  PBSE-4.3-13, PBSE-4.1-11.</t>
  </si>
  <si>
    <t>Del 09-09-20 al 14-09-20</t>
  </si>
  <si>
    <t xml:space="preserve">Almacenamiento y revisión correspondencia ambiental recibida de parte del Concesionario en el periodo comprendido entre el 01-09-20 al 14-09-20 y actualización cuadros de control de Interventoría. </t>
  </si>
  <si>
    <t>Acompañamiento reunión de socialización virtual Corantioquia, relacionada con la presentación por parte del Concesionario de la modificación de licencia ambiental Resolución 00639 de 2017,  asociada a inclusión de obras relacionadas con el intercambiador para el acceso a san jerónimo y modificaciones de las estaciones de pesaje y áreas de servicio</t>
  </si>
  <si>
    <t>Corantioquia, DEVIMAR, Consorcio Mar 1, ÉPSILON4G</t>
  </si>
  <si>
    <t>Acompañamiento reunión virtual de presentación de la visita guiada de evaluación realizada por la ANLA al trámite de Modificación de Licencia Ambiental Resolución 00639 de 2017,  asociada a inclusión de obras relacionadas con el intercambiador para el acceso a san jerónimo y modificaciones de las estaciones de pesaje y áreas de servicio</t>
  </si>
  <si>
    <t>ANLA, DEVIMAR, MYM, Consorcio Mar 1, ÉPSILON4G, ANI</t>
  </si>
  <si>
    <t>Jornada de trabajo Interna, relacionada con formulación de indicadores de seguimiento  Ambiental realiado al Concesionario por la Intrventoría, con el proposito de ser aplicados en el periodo de septiembre conforme a lo acordado en reunión virtual ANI-DEVIMAR-ÉPSILON4G sostenida el 27-08-20</t>
  </si>
  <si>
    <t>ÉPISILON</t>
  </si>
  <si>
    <t>Elaboración informe semanal 257 y diligenciamiento Formato R-CEC-22 "Registro fotografico"</t>
  </si>
  <si>
    <t>Proyección y envió comunicados:
EPS4G-0925-20 radicado el 04-09-20 en la ANI con consecutivo 2020-409-084669-2
EPS4G-0929-20 radicado el 07-09-20 en la ANI con consecutivo 2020-409-085225-2
EPS4G-0945-20 radicado el 08-09-20 en DEVIMAR con consecutivo 01-01-20200908001738
EPS4G-0956-20 radicado el 10-09-20 en la ANI con consecutivo 2020-409-086827-2
EPS4G-0974-20 radicado el 15-09-20 en DEVIMAR con cnsecutivo 01-01-20200915001767
EPS4G-0976-20 radicado el 15-09-20 en devimaR con consecutivo 01-01-20200915001774</t>
  </si>
  <si>
    <r>
      <t xml:space="preserve">1. ÁREA AMBIENTAL:
CONCLUSIONES:
</t>
    </r>
    <r>
      <rPr>
        <sz val="11"/>
        <color theme="1"/>
        <rFont val="Arial"/>
        <family val="2"/>
      </rPr>
      <t xml:space="preserve">-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-Continua pendiente aprobación de los planes de rehabilitación ecológica asociados a los permisos de LVN 
- Concesionario finalizó el 31-08-20 con la ejecucución de las medidas de monitoreo de aguas a tráves del laboratorio MCS
-Se continua con la ejecución de las medidas ambientales por parte del Concesionario.
-Concesionario solicito a la ANLA pronunciamiento de cambio menor para el tramo comprendido entre el PK9+350 y 9+900 sector mestizal
- Teniendo en cuenta la contingencia presentada en el PK32+400 
</t>
    </r>
    <r>
      <rPr>
        <b/>
        <sz val="11"/>
        <color theme="1"/>
        <rFont val="Arial"/>
        <family val="2"/>
      </rPr>
      <t xml:space="preserve">
RECOMENDACIONES
</t>
    </r>
    <r>
      <rPr>
        <sz val="11"/>
        <color theme="1"/>
        <rFont val="Arial"/>
        <family val="2"/>
      </rPr>
      <t>•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
• A la ANI apoyar la gestión ante Corantioquia sobre la solicitud de orientación para la entrega del predio El Obarco, en cumplimiento de las obligaciones exigidas en el Acuerdo de sustracción No. 525. 
• A la ANI apoyar con la gestión ante el Concesionario de la solicitud realizada por la Interventoría con comunicado EPS4G-0609-20, relacionada con elevar la consulta ante las Autoridades Ambientales que expidieron en su momento los actos administrativos de levantamiento de veda.</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</si>
  <si>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t>PMF-09 y PMF-10
Sector el peaje (Imágenes 1-2). El concesionario cuenta Para el manejo de aguas residuales domésticas dispone de unidades sanitarias, a las cuales se le realiza el mantenimiento periódico de estas unidades a cargo de la empresa STAP ANTIOQUIA S.A.S.</t>
  </si>
  <si>
    <r>
      <t>PMB-03 , PMB-05 , PMB-06  y PMB-07 
Se realizó visita de seguimiento a los viveros temporales (vivero la Jungla imágenes 3-7) y sitios de reubicación de epifitas, brinzales y especies vegetales endémicas y/o en peligro de amenaza (Res. No 1912 de 2017 del MADS), relacionadas con vedas incluidas en la modificación de licencia. 
En el vivero la Jungla se observaron especies como: Cedro rojo (</t>
    </r>
    <r>
      <rPr>
        <i/>
        <sz val="11"/>
        <rFont val="Calibri"/>
        <family val="2"/>
        <scheme val="minor"/>
      </rPr>
      <t>Cedrela odorata), Luetzelburgia jacana, Astronium graveolens</t>
    </r>
    <r>
      <rPr>
        <sz val="11"/>
        <rFont val="Calibri"/>
        <family val="2"/>
        <scheme val="minor"/>
      </rPr>
      <t xml:space="preserve">, las plantas rescatadas cuentan con su respectiva etiqueta. En este vivero las plantas rescatadas son estabilizadas hasta tanto se encuentren aptas para siembra.
En la hacienda la Luz, el concesionario disponde de un vivero temporal y forofítos utilizados para la reubicación de epífitas, las especies reubicadas cuentan con una placa distintiva, los forofitos están demarcados con pintura asfáltica </t>
    </r>
  </si>
  <si>
    <r>
      <rPr>
        <b/>
        <sz val="11"/>
        <rFont val="Calibri"/>
        <family val="2"/>
        <scheme val="minor"/>
      </rPr>
      <t>PMF 11
PK</t>
    </r>
    <r>
      <rPr>
        <sz val="11"/>
        <rFont val="Calibri"/>
        <family val="2"/>
        <scheme val="minor"/>
      </rPr>
      <t>:5+240(Imágenes 25 y 26),6+240(Imágenes 27 y 28),6+900(Imágenes 29 y 30),7+000(Imágenes 31 y 32),8+404(Imágenes 33 y 34),
8+705(Imágenes 35 y 36),8+800(Imágenes 37 y 38),9+120(Imágenes 39 y 40),9+420(Imágenes 41 y 42),9+880(Imágenes 43 y 44),11+040.(Imágenes 45-46)
La interventoría realiza verificación de los puentes que se encuentran en proceso de construcción y los que aún no se han iniciado, los cuales requieren una ocupación de cauce.</t>
    </r>
  </si>
  <si>
    <r>
      <t xml:space="preserve">PMF-1, PMF-06 y PMB 06
</t>
    </r>
    <r>
      <rPr>
        <sz val="11"/>
        <rFont val="Calibri"/>
        <family val="2"/>
        <scheme val="minor"/>
      </rPr>
      <t>Dentro de las actividades planteadas por el concesionario en cuanto la Implementación de obras de protección de taludes, el concesionario realiza actividades de resiembra de pastos y riego en taludes donde la empradización mediante hidrosiembra que no obtuvo buenos resultados, PK 20+000CD. (imágenes 1-2), PK30+400 (imagen 3), PK30+200 (imagen 4), PK30+300. (Imgen 5), PK 30+500 CD (Imagen 6), PK 26+400 CI (Imágenes 7 y 8), PK 31+800 CD Imágenes (9-10) y PK 31+200 (imágenes (11-12) . Estas actividades están planteadas en pro de mejorar y recuperar la calidad paisajística alterada por las diferentes actividades del proyecto, La revegetalización minimiza al máximo la activación de procesos erosivos y contribuye a la restauración paisajística de las áreas intervenidas del proyecto.</t>
    </r>
  </si>
  <si>
    <r>
      <t>PMF-02, PMF-04, PMF-08
Sector puente río Cauca, (imágenes 13-23)</t>
    </r>
    <r>
      <rPr>
        <sz val="11"/>
        <rFont val="Calibri"/>
        <family val="2"/>
        <scheme val="minor"/>
      </rPr>
      <t>Durante el recorrido realizado se evidenció la inadecuada disposición de residuos sólidos, residuos dispersos de retales de madera, bolsas plásticas hierro y vertimientos de concreto para lo cual se debe cumplir  con la Resolución 541 de 1994 del Ministerio del Medio Ambiente, por medio de la cual se regula el cargue, descargue, transporte, almacenamiento y disposición final de escombros, materiales, elementos, concretos, y agregados sueltos, de construcción, de demolición y capa orgánica, suelo y subsuelo de excavación. Además, cumplir con la Resolución 472 del 28 de febrero de 2017 del MADS, por la cual se reglamenta la gestión integral de los residuos generados en las actividades de Construcción y Demolición (RCD) y se dictan otras disposiciones”.</t>
    </r>
    <r>
      <rPr>
        <b/>
        <sz val="11"/>
        <rFont val="Calibri"/>
        <family val="2"/>
        <scheme val="minor"/>
      </rPr>
      <t xml:space="preserve">
</t>
    </r>
    <r>
      <rPr>
        <sz val="11"/>
        <rFont val="Calibri"/>
        <family val="2"/>
        <scheme val="minor"/>
      </rPr>
      <t>Estas evidencias se compartieron vía correo electrónico al concesionario el día vie., 11 sept. 9:07, en cual se le solicita corregír estas no conformidades en un periodo menor a 7 días.</t>
    </r>
  </si>
  <si>
    <r>
      <t xml:space="preserve">Sector el Rodeo (Imágenes 24-44): </t>
    </r>
    <r>
      <rPr>
        <sz val="11"/>
        <rFont val="Calibri"/>
        <family val="2"/>
        <scheme val="minor"/>
      </rPr>
      <t>El Concesionario Avanza en la construcción de viviendas en el predio de reubicación, actividades  que hacen parte del acuerdo de consulta previa de la comunidad de tafetanes, el sitio cuenta con con sitios para disposición de residuos sólidos, acopios temporales de materiales debidamente señalizados y demarcados, unidades sanitarias portátiles, los árboles que no serán objeto de intervención se encuentran devidamente aislados para evitar afectaciones, se observó además la construcción de sedimentadores en zonas de corte de ladrillos, el agua usada en los procesos es adquirida del acueducto veredal.</t>
    </r>
  </si>
  <si>
    <r>
      <rPr>
        <b/>
        <sz val="11"/>
        <color theme="1"/>
        <rFont val="Calibri"/>
        <family val="2"/>
        <scheme val="minor"/>
      </rPr>
      <t>Vereda la puerta (Imágenes 45-50)</t>
    </r>
    <r>
      <rPr>
        <sz val="11"/>
        <color theme="1"/>
        <rFont val="Calibri"/>
        <family val="2"/>
        <scheme val="minor"/>
      </rPr>
      <t xml:space="preserve"> El concesionario avanza en la construcción del vivero comunitario la Puerta, el cual hace parte de los acuerdos de onsulta previa, el sitio cuenta con cerramiento perimetral, estructura y camas para germinación las cuales están hechas en </t>
    </r>
    <r>
      <rPr>
        <i/>
        <sz val="11"/>
        <color theme="1"/>
        <rFont val="Calibri"/>
        <family val="2"/>
        <scheme val="minor"/>
      </rPr>
      <t xml:space="preserve">Guadua spp previamente </t>
    </r>
    <r>
      <rPr>
        <sz val="11"/>
        <color theme="1"/>
        <rFont val="Calibri"/>
        <family val="2"/>
        <scheme val="minor"/>
      </rPr>
      <t>inmunizada y protegido con polisombra. el piso es en piedra de filtro</t>
    </r>
  </si>
  <si>
    <r>
      <t xml:space="preserve">PMF-02, PMF-04, PMF-08
</t>
    </r>
    <r>
      <rPr>
        <sz val="11"/>
        <rFont val="Calibri"/>
        <family val="2"/>
        <scheme val="minor"/>
      </rPr>
      <t>PK 23+860 CD
Marco 040, (imágenes 51-60) Durante el recorrido realizado se evidenció la inadecuada disposición de residuos sólidos, residuos dispersos de retales de madera, bolsas plásticas hierro, residuos líquidos y sustancias químicas peligrosas y afectación a  flora.
Estas evidencias se compartieron vía correo electrónico al concesionario el día viernes 11 sept. 9:07, en cual se le solicita corregír estas no conformidades en un periodo menor a 7 días, una vez cumplido el plaz se verificara nuevamente.</t>
    </r>
  </si>
  <si>
    <r>
      <t xml:space="preserve">PMF-02 y PMF-10
PK 21+700 (imágenes 61 y 62) </t>
    </r>
    <r>
      <rPr>
        <sz val="11"/>
        <rFont val="Calibri"/>
        <family val="2"/>
        <scheme val="minor"/>
      </rPr>
      <t>La interventoría observo la construcción y mantenimiento de trinchos ubicados en la ribera del río Aurrá
los cuales actúan como de barrera de protección y retención de material para evitar la caída de material al cauce del río.</t>
    </r>
  </si>
  <si>
    <r>
      <t xml:space="preserve">PMF-09 y PMF-10
PK 18 +400  (imágenes 63 - 66). </t>
    </r>
    <r>
      <rPr>
        <sz val="11"/>
        <rFont val="Calibri"/>
        <family val="2"/>
        <scheme val="minor"/>
      </rPr>
      <t>En el sitio indicado el concesionario avanza en la construcción de un Box coulvert, se observa la instalación malla naranja reflectiva y cerramiento con polisombra, se garantiza el flujo de aguas a través del desvio con ataguias e instalació de tuberia de concreto TITAN de 36", asegurando el paso del cuadal transportado por la corriente. durante la visita no se evidencia afectación del cauce ni contaminación del recurso.</t>
    </r>
  </si>
  <si>
    <r>
      <t xml:space="preserve">PMF-02, PMF-04, PMF-08
</t>
    </r>
    <r>
      <rPr>
        <sz val="11"/>
        <rFont val="Calibri"/>
        <family val="2"/>
        <scheme val="minor"/>
      </rPr>
      <t>PK 18+640 CD
Sector campamento construcción Box Coulvert, (imágenes 67-72) Durante el recorrido realizado se evidenció la inadecuada disposición de residuos sólidos, residuos dispersos de retales de madera, bolsas plásticas hierro, residuos líquidos y sustancias químicas peligrosas.
Estas evidencias se compartieron vía correo electrónico al concesionario el día vie., 11 sept. 9:07, en cual se le solicita corregír estas no conformidades en un periodo menor a 7 días</t>
    </r>
  </si>
  <si>
    <r>
      <t>PMB-03, PMB-04, PMB-06 y PMB-07.
Se realizó visita de seguimiento a los viveros temporales (vivero la Jungla) y sitios de reubicación de epifitas, brinzales y especies vegetales endémicas y/o en peligro de amenaza (Res. No 1912 de 2017 del MADS), relacionadas con vedas incluidas en la modificación de licencia. 
En el vivero la Jungla se observaron especies que fueron objeto de rescate como: Cedro rojo (</t>
    </r>
    <r>
      <rPr>
        <i/>
        <sz val="11"/>
        <rFont val="Calibri"/>
        <family val="2"/>
        <scheme val="minor"/>
      </rPr>
      <t>Cedrela odorata), Luetzelburgia jacana, Astronium graveolens</t>
    </r>
    <r>
      <rPr>
        <sz val="11"/>
        <rFont val="Calibri"/>
        <family val="2"/>
        <scheme val="minor"/>
      </rPr>
      <t>, en este vivero las plantas rescatadas son estabilizadas hasta tanto se encuentren aptos para siembra.</t>
    </r>
  </si>
  <si>
    <t>PMB-01, PMB-02, PMB-04 y PMB-05.
PK18+400
En las imágenes 79-83, el concesionario avanza en la actividades de podas de árboles, esta actividad se realiza con el objetivo de transladar redes eléctricas y alumbrado público  por interferencias con obras del proyecto, además en el sitio indicado el concesionario realizó la capacitación ambiental del personal en obra en temas relacionados con especies focales de fauna y corredores biológicos.</t>
  </si>
  <si>
    <r>
      <t xml:space="preserve">PMF-13,PMF 05
PLANTA 2
</t>
    </r>
    <r>
      <rPr>
        <sz val="11"/>
        <rFont val="Calibri"/>
        <family val="2"/>
        <scheme val="minor"/>
      </rPr>
      <t>El concesionario realiza jornadas de humectacíon fuera de la planta para disminuir la emisión de material particulado.(Imágenes 87 y 88)</t>
    </r>
  </si>
  <si>
    <r>
      <t xml:space="preserve">PMB-05
PK 32+200
</t>
    </r>
    <r>
      <rPr>
        <sz val="11"/>
        <rFont val="Calibri"/>
        <family val="2"/>
        <scheme val="minor"/>
      </rPr>
      <t>Se realiza el desmonte de la vegetación con las herramientas e implementos de seguridad correspondientes, este aprovechamiento forestal en esta zona se debe al cambio de trazado por la contigencia presentada en el pk 32+500.(Imágenes 89 y 90)</t>
    </r>
  </si>
  <si>
    <r>
      <t xml:space="preserve">PK 33+800
</t>
    </r>
    <r>
      <rPr>
        <sz val="11"/>
        <rFont val="Calibri"/>
        <family val="2"/>
        <scheme val="minor"/>
      </rPr>
      <t>Se realiza seguimiento al humedal contiguo a la sustracción de reserva rio cauca. (Imágenes 91 y 92)</t>
    </r>
  </si>
  <si>
    <r>
      <t xml:space="preserve">PMF-07,PMF-08
PK 29+900
</t>
    </r>
    <r>
      <rPr>
        <sz val="11"/>
        <rFont val="Calibri"/>
        <family val="2"/>
        <scheme val="minor"/>
      </rPr>
      <t xml:space="preserve">El concesionario realiza un box coulvert vehicular el cual garantizará el acceso de la comunidad a la vereda Guaymaral(Imágenes 93 y 94)
El concesionario realiza la señalización de algunos individuos para evitar que sufran daños(Imágenes 95 y 96)
El concesionario ubica botes de  basura con sus respectivos colores para la clasificación de desechos(Imagen 97)
Para el manejo de aguas residuales domésticas el concesionario dispone de unidades sanitarias, a las cuales se le realiza el mantenimiento periódico de estas unidades a cargo de la empresa STAP ANTIOQUIA S.A.S.(Imágen 98)
</t>
    </r>
  </si>
  <si>
    <r>
      <rPr>
        <b/>
        <sz val="11"/>
        <color theme="1"/>
        <rFont val="Calibri"/>
        <family val="2"/>
        <scheme val="minor"/>
      </rPr>
      <t xml:space="preserve">Sector puente Cauca
</t>
    </r>
    <r>
      <rPr>
        <sz val="11"/>
        <color theme="1"/>
        <rFont val="Calibri"/>
        <family val="2"/>
        <scheme val="minor"/>
      </rPr>
      <t>La interventoria evidencia  un derrame en el área de lavado de las mixer, el cual se informa de manera inmediata al concesionario, este realiza la limpieza del lugar, levanta los desechos generados por el lavado y luego los lleva a una escombrera.(Imágenes 99-102)</t>
    </r>
  </si>
  <si>
    <r>
      <t xml:space="preserve">PMB-04
PK 20+200
</t>
    </r>
    <r>
      <rPr>
        <sz val="11"/>
        <rFont val="Calibri"/>
        <family val="2"/>
        <scheme val="minor"/>
      </rPr>
      <t>Se realiza el siguimiento de una palmera la cual fue rescatada el día 9 de septiembre( Imágenes 103 y 104), la inventoria vuelve a visitar el sitio donde se encuentra el  individuo el día 14 de septiembre(105 y 106), posteriormente se envía un correo al concesionario solicitando que por favor realicen la reubicación de la palmera debido a que entre más rápido sea rehubicada menos riesgo corre de sufrir daños.
El día 15 de septiembre el concesionario realiza la respectiva rehubicación del individuo.(Imágenes 107 y 108).</t>
    </r>
  </si>
  <si>
    <r>
      <t xml:space="preserve">PMF-13,PMF 05
PLANTA 2
</t>
    </r>
    <r>
      <rPr>
        <sz val="11"/>
        <rFont val="Calibri"/>
        <family val="2"/>
        <scheme val="minor"/>
      </rPr>
      <t>La interventoría realiza visita de seguimiento a planta 2, no se evidencian grandes emisiones de material particulado.(Imágenes 109 y 110)</t>
    </r>
  </si>
  <si>
    <r>
      <t xml:space="preserve">PK 32+500 CONTINGENCIA
</t>
    </r>
    <r>
      <rPr>
        <sz val="11"/>
        <rFont val="Calibri"/>
        <family val="2"/>
        <scheme val="minor"/>
      </rPr>
      <t>La interventoría realiza seguimiento a la contigencia presentada en el pk 32+500, se ha venido informando al concesionario sobre el aumento de fracturación del terreno en esta zona, debido  a que se están presentando  fuertes lluvias.(Imágenes 111-112)</t>
    </r>
  </si>
  <si>
    <r>
      <t xml:space="preserve">PK 25+600-PAGA MEJORAMIENTO
</t>
    </r>
    <r>
      <rPr>
        <sz val="11"/>
        <rFont val="Calibri"/>
        <family val="2"/>
        <scheme val="minor"/>
      </rPr>
      <t>El concesionario realiza el acopio temporal del material de fresado, el cual posteriormente será usado para el  mejoramiento de vías terciarias en veredas.(Imágenes 1 y 2)</t>
    </r>
  </si>
  <si>
    <r>
      <t xml:space="preserve">PK 22+190-PAGA MEJORAMIENTO
</t>
    </r>
    <r>
      <rPr>
        <sz val="11"/>
        <rFont val="Calibri"/>
        <family val="2"/>
        <scheme val="minor"/>
      </rPr>
      <t>El concesioario realiza el mejoramiento de este talud en la vía existente, lo hace con concreto lanzado, pernos y drenes.(Imágenes 3 y 4)</t>
    </r>
  </si>
  <si>
    <r>
      <t xml:space="preserve">PK 21+800-PAGA MEJORAMIENTO
</t>
    </r>
    <r>
      <rPr>
        <sz val="11"/>
        <color theme="1"/>
        <rFont val="Calibri"/>
        <family val="2"/>
        <scheme val="minor"/>
      </rPr>
      <t>Para el manejo de aguas residuales domésticas el concesionario dispone de unidades sanitarias, a las cuales se le realiza el mantenimiento periódico de estas unidades a cargo de la empresa STAP ANTIOQUIA S.A.S(Imágenes 5 y 6)</t>
    </r>
  </si>
  <si>
    <r>
      <t xml:space="preserve">PAC-2.3-06-O Y M
PK 19+950(Imágenes 7 y 8),PK 18+920 O Y M(Imágenes 9 y 10)
</t>
    </r>
    <r>
      <rPr>
        <sz val="11"/>
        <rFont val="Calibri"/>
        <family val="2"/>
        <scheme val="minor"/>
      </rPr>
      <t>Se presentan movimientos en masa debido a las fuertes lluvias.</t>
    </r>
  </si>
  <si>
    <t>PBSE-4.3-13, PBSE-4.1-11
Se realizó visita de seguimiento a los viveros temporales (vivero la Jungla imágenes 3-7) y sitios de reubicación de epifitas, brinzales y especies vegetales endémicas y/o en peligro de amenaza (Res. No 1912 de 2017 del MADS), relacionadas con vedas incluidas en la modificación de licencia. 
En el vivero la Jungla se observaron especies como: Cedro rojo (Cedrela odorata), Luetzelburgia jacana, Astronium graveolens, las plantas rescatadas cuentan con su respectiva etiqueta. En este vivero las plantas rescatadas son estabilizadas hasta tanto se encuentren aptas para siembra.</t>
  </si>
  <si>
    <r>
      <t xml:space="preserve">PBSE-4.1-11-O Y M
PK 10+200
</t>
    </r>
    <r>
      <rPr>
        <sz val="11"/>
        <rFont val="Calibri"/>
        <family val="2"/>
        <scheme val="minor"/>
      </rPr>
      <t>El concesionario realiza descapote de la cobertura vegetal en la vía existente, utilizando las herramientas y elementos de seguridad correspondientes.</t>
    </r>
  </si>
  <si>
    <t>10/09/2020-16/09/2020</t>
  </si>
  <si>
    <t>REMISORIO 314 CONCEPTO JURIDICO FRENTE A LOS INFORMES SEMANALES NÚMEROS 11 Y 12  PARA EL PERIODO COMPRENDIDO ENTRE EL 26 DE AGOSTO AL 1 DE SEPTIEMBRE DE 2020 Y ENTRE EL 2 AL 8 DE SEPTIEMBRE DE 2020, FRENTE AL EVENTO EXIMENTE DE RESPONSABILIDAD, SEGÚN COMUNICADOS DEL CONCESIONARIO NÚMEROS 02-01-20200901002642 Y 02-01-20200908002724.</t>
  </si>
  <si>
    <t>REMISORIO 315 EN RESPUESTA A LOS OFICIOS 02-01-20200831002622 INFORME DE GESTIÓN PREDIAL MES DE AGOSTO DE 2020, 02-01-20200818002445 Y 02-01-20200903002664 INSUMOS PREDIALES.</t>
  </si>
  <si>
    <t>Análisis y revisión de cada uno de los insumos presentados en el informe de gestión predial correspondiente al mes de Agosto de 2020, y a los insumos enviados en los oficios 02-01-20200818002445 y 02-01-20200903002664.</t>
  </si>
  <si>
    <r>
      <t xml:space="preserve">Periodo: </t>
    </r>
    <r>
      <rPr>
        <b/>
        <sz val="10"/>
        <color theme="1"/>
        <rFont val="Calibri"/>
        <family val="2"/>
        <scheme val="minor"/>
      </rPr>
      <t>Del 10 al 16 de septiembre de 2020</t>
    </r>
  </si>
  <si>
    <t>Programa 4. Información y participación comunitaria</t>
  </si>
  <si>
    <t>Reunión extraordinaria con la comunidad de la vereda La Frisola, para escuchar inquietudes de la comunidad con respecto al proyecto.</t>
  </si>
  <si>
    <t>Programa 5. Apoyo a la capacidad de gestión institucional</t>
  </si>
  <si>
    <t xml:space="preserve">Recorrido de verificación de espacio publico y toma de registro fotográfico para actualización del inventario socioeconómico anual </t>
  </si>
  <si>
    <t>Socialización y capacitación sobre cultura vial a los usuarios de la vía, y campaña de cultura vial #yomecomprometo</t>
  </si>
  <si>
    <t>Socialización y capacitación sobre cultura vial a los conductores del proyecto, personal del consorcio Mar 1, y campaña de cultura vial #yomecomprometo</t>
  </si>
  <si>
    <t>Consultas previas</t>
  </si>
  <si>
    <t>Verificación de la entrega y demolición de la actual escuela de Los Almendros, la cual ya fue entregada por la administración municipal de Sopetrán al proyecto.</t>
  </si>
  <si>
    <t>Lugar: Vereda La Frisola, Reunión extraordinaria para escuchar inquietudes de la comunidad con respecto a inconformidades por el proyecto.</t>
  </si>
  <si>
    <t>Lugar: UF 1, Recorrido de verificación de espacio publico, y toma de registro fotográfico para actualización de inventario socioeconómico anual.</t>
  </si>
  <si>
    <t>Lugar: UF 4, Recorrido de verificación de espacio publico, y toma de registro fotográfico para actualización de inventario socioeconómico anual.</t>
  </si>
  <si>
    <t>Lugar: UF 3,Sector peaje, socialización y capacitación a usuarios bajo el marco de la campaña de cultura vial #yomecomprometo, a los usuarios de la vía.</t>
  </si>
  <si>
    <t>Lugar: UF 1, PK 13+00,  socialización y capacitación a usuarios bajo el marco de la campaña de cultura vial #yomecomprometo, a los conductores del proyecto.</t>
  </si>
  <si>
    <t>Lugar: CCCN Los Almendros, Verificación de la entrega y demolición de la actual escuela de la vereda los almendros, la cual ya tiene adquisición predial.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</si>
</sst>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0" formatCode="&quot;$&quot;\ #,##0.00"/>
  </numFmts>
  <fonts count="61"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b/>
      <sz val="12"/>
      <color rgb="FFFF0000"/>
      <name val="Arial"/>
      <family val="2"/>
    </font>
    <font>
      <sz val="11"/>
      <name val="Arial Narrow"/>
      <family val="2"/>
    </font>
    <font>
      <sz val="11"/>
      <color rgb="FFFF0000"/>
      <name val="Calibri"/>
      <family val="2"/>
      <scheme val="minor"/>
    </font>
    <font>
      <sz val="10"/>
      <color rgb="FFFF0000"/>
      <name val="Calibri"/>
      <family val="2"/>
      <scheme val="minor"/>
    </font>
    <font>
      <b/>
      <sz val="10"/>
      <color rgb="FF000000"/>
      <name val="Arial"/>
      <family val="2"/>
    </font>
    <font>
      <b/>
      <sz val="9"/>
      <color theme="1"/>
      <name val="Calibri"/>
      <family val="2"/>
      <scheme val="minor"/>
    </font>
    <font>
      <sz val="11"/>
      <color theme="3" tint="0.79998168889431442"/>
      <name val="Calibri"/>
      <family val="2"/>
      <scheme val="minor"/>
    </font>
    <font>
      <b/>
      <sz val="20"/>
      <color theme="1"/>
      <name val="Calibri"/>
      <family val="2"/>
      <scheme val="minor"/>
    </font>
    <font>
      <b/>
      <sz val="11"/>
      <color rgb="FFFF0000"/>
      <name val="Calibri"/>
      <family val="2"/>
      <scheme val="minor"/>
    </font>
    <font>
      <sz val="11"/>
      <color theme="1"/>
      <name val="Arial Narrow"/>
      <family val="2"/>
    </font>
    <font>
      <i/>
      <sz val="11"/>
      <name val="Calibri"/>
      <family val="2"/>
      <scheme val="minor"/>
    </font>
    <font>
      <i/>
      <sz val="11"/>
      <color theme="1"/>
      <name val="Calibri"/>
      <family val="2"/>
      <scheme val="minor"/>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69">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indexed="64"/>
      </right>
      <top style="medium">
        <color indexed="64"/>
      </top>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style="thin">
        <color auto="1"/>
      </left>
      <right style="medium">
        <color auto="1"/>
      </right>
      <top/>
      <bottom style="thin">
        <color auto="1"/>
      </bottom>
      <diagonal/>
    </border>
    <border>
      <left style="thin">
        <color indexed="64"/>
      </left>
      <right style="medium">
        <color indexed="64"/>
      </right>
      <top/>
      <bottom style="medium">
        <color indexed="64"/>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5"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187">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8"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8" fillId="16" borderId="0" xfId="0" applyNumberFormat="1" applyFont="1" applyFill="1" applyAlignment="1">
      <alignment horizontal="right" wrapText="1"/>
    </xf>
    <xf numFmtId="49" fontId="7" fillId="0" borderId="0" xfId="5" applyNumberFormat="1" applyFont="1" applyAlignment="1">
      <alignment horizontal="center"/>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8"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0" fontId="0" fillId="0" borderId="0" xfId="0"/>
    <xf numFmtId="0" fontId="2" fillId="0" borderId="0" xfId="12"/>
    <xf numFmtId="17" fontId="23"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7"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2"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23" fillId="0" borderId="11" xfId="12" applyFont="1" applyBorder="1" applyAlignment="1">
      <alignment horizontal="center" vertical="center"/>
    </xf>
    <xf numFmtId="0" fontId="3" fillId="20" borderId="0" xfId="12" applyFont="1" applyFill="1" applyAlignment="1">
      <alignment horizontal="center" vertical="center" wrapText="1"/>
    </xf>
    <xf numFmtId="0" fontId="23" fillId="0" borderId="4" xfId="12" applyFont="1" applyBorder="1" applyAlignment="1">
      <alignment horizontal="center" vertical="center"/>
    </xf>
    <xf numFmtId="0" fontId="42" fillId="0" borderId="1" xfId="15" applyFont="1" applyBorder="1" applyAlignment="1">
      <alignment horizontal="center" vertical="center" wrapText="1"/>
    </xf>
    <xf numFmtId="0" fontId="44" fillId="0" borderId="1" xfId="15" applyFont="1" applyBorder="1" applyAlignment="1">
      <alignment horizontal="center" vertical="center"/>
    </xf>
    <xf numFmtId="0" fontId="44" fillId="0" borderId="27" xfId="15" applyFont="1" applyBorder="1" applyAlignment="1">
      <alignment horizontal="center" vertical="center"/>
    </xf>
    <xf numFmtId="17" fontId="42" fillId="0" borderId="1" xfId="15" applyNumberFormat="1" applyFont="1" applyBorder="1" applyAlignment="1">
      <alignment horizontal="center"/>
    </xf>
    <xf numFmtId="0" fontId="44" fillId="0" borderId="1" xfId="15" applyFont="1" applyBorder="1" applyAlignment="1">
      <alignment horizontal="center"/>
    </xf>
    <xf numFmtId="0" fontId="44" fillId="0" borderId="27" xfId="15" applyFont="1" applyBorder="1" applyAlignment="1">
      <alignment horizontal="center"/>
    </xf>
    <xf numFmtId="0" fontId="45" fillId="0" borderId="22" xfId="15" applyFont="1" applyBorder="1"/>
    <xf numFmtId="0" fontId="45" fillId="0" borderId="0" xfId="15" applyFont="1" applyAlignment="1">
      <alignment vertical="center"/>
    </xf>
    <xf numFmtId="9" fontId="46"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6" fillId="0" borderId="1" xfId="16" applyFont="1" applyBorder="1" applyAlignment="1">
      <alignment horizontal="center" vertical="center" wrapText="1"/>
    </xf>
    <xf numFmtId="9" fontId="46" fillId="0" borderId="1" xfId="16" applyFont="1" applyBorder="1" applyAlignment="1">
      <alignment horizontal="center"/>
    </xf>
    <xf numFmtId="1" fontId="12" fillId="17" borderId="12" xfId="0" applyNumberFormat="1" applyFont="1" applyFill="1" applyBorder="1" applyAlignment="1">
      <alignment vertical="center"/>
    </xf>
    <xf numFmtId="9" fontId="46" fillId="0" borderId="28" xfId="16" applyFont="1" applyBorder="1" applyAlignment="1">
      <alignment horizontal="center"/>
    </xf>
    <xf numFmtId="14" fontId="34" fillId="18" borderId="11" xfId="7" applyNumberFormat="1" applyFont="1" applyFill="1" applyBorder="1" applyAlignment="1">
      <alignment horizontal="center" vertical="center"/>
    </xf>
    <xf numFmtId="0" fontId="5" fillId="0" borderId="24" xfId="0" applyFont="1" applyBorder="1"/>
    <xf numFmtId="0" fontId="42" fillId="0" borderId="0" xfId="15" applyFont="1" applyAlignment="1">
      <alignment horizontal="center" vertical="center"/>
    </xf>
    <xf numFmtId="0" fontId="44" fillId="0" borderId="0" xfId="15" applyFont="1" applyAlignment="1">
      <alignment horizontal="center" vertical="center"/>
    </xf>
    <xf numFmtId="0" fontId="44" fillId="0" borderId="0" xfId="15" applyFont="1" applyAlignment="1">
      <alignment horizontal="center"/>
    </xf>
    <xf numFmtId="0" fontId="45" fillId="0" borderId="0" xfId="15" applyFont="1" applyAlignment="1">
      <alignment horizontal="center" vertical="center"/>
    </xf>
    <xf numFmtId="17" fontId="23" fillId="0" borderId="7" xfId="12" applyNumberFormat="1" applyFont="1" applyBorder="1" applyAlignment="1">
      <alignment horizontal="center" vertical="center"/>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3" fillId="12" borderId="13" xfId="0" applyFont="1" applyFill="1" applyBorder="1" applyAlignment="1">
      <alignment horizontal="center" vertical="center" textRotation="90" wrapText="1"/>
    </xf>
    <xf numFmtId="14" fontId="32" fillId="18" borderId="1" xfId="12" applyNumberFormat="1" applyFont="1" applyFill="1" applyBorder="1" applyAlignment="1">
      <alignment horizontal="center" vertical="center"/>
    </xf>
    <xf numFmtId="0" fontId="13" fillId="12" borderId="13" xfId="0" applyFont="1" applyFill="1" applyBorder="1" applyAlignment="1">
      <alignment horizontal="center" vertical="center" textRotation="90" wrapText="1"/>
    </xf>
    <xf numFmtId="0" fontId="7" fillId="0" borderId="1" xfId="0" applyFont="1" applyFill="1" applyBorder="1" applyAlignment="1">
      <alignment horizontal="center" vertical="center" wrapText="1"/>
    </xf>
    <xf numFmtId="17" fontId="23" fillId="0" borderId="1" xfId="12" applyNumberFormat="1" applyFont="1" applyBorder="1" applyAlignment="1">
      <alignment horizontal="center" vertical="center"/>
    </xf>
    <xf numFmtId="0" fontId="23" fillId="0" borderId="1" xfId="12" applyFont="1" applyBorder="1" applyAlignment="1">
      <alignment horizontal="center" vertical="center"/>
    </xf>
    <xf numFmtId="0" fontId="13" fillId="12" borderId="13" xfId="0" applyFont="1" applyFill="1" applyBorder="1" applyAlignment="1">
      <alignment horizontal="center" vertical="center" textRotation="90"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69"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169" fontId="7" fillId="0" borderId="1" xfId="2" applyNumberFormat="1" applyFont="1" applyBorder="1" applyAlignment="1">
      <alignment horizontal="center" vertical="center" wrapText="1"/>
    </xf>
    <xf numFmtId="169" fontId="2" fillId="0" borderId="2" xfId="0" applyNumberFormat="1" applyFont="1" applyBorder="1" applyAlignment="1">
      <alignment horizontal="right" wrapText="1"/>
    </xf>
    <xf numFmtId="0" fontId="2" fillId="0" borderId="1" xfId="0" applyFont="1" applyBorder="1" applyAlignment="1">
      <alignment horizontal="center" vertical="center" wrapText="1"/>
    </xf>
    <xf numFmtId="0" fontId="2" fillId="0" borderId="1" xfId="0" applyFont="1" applyBorder="1" applyAlignment="1">
      <alignment horizontal="right" wrapText="1"/>
    </xf>
    <xf numFmtId="164" fontId="7" fillId="0" borderId="4" xfId="11" applyFont="1" applyBorder="1" applyAlignment="1">
      <alignment horizontal="right"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0" fontId="5" fillId="0" borderId="1" xfId="0" applyFont="1" applyBorder="1" applyAlignment="1">
      <alignment horizontal="right" wrapText="1"/>
    </xf>
    <xf numFmtId="169" fontId="5" fillId="0" borderId="1" xfId="0"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69" fontId="2" fillId="0" borderId="1" xfId="0" applyNumberFormat="1" applyFont="1" applyBorder="1" applyAlignment="1">
      <alignment horizontal="center" vertical="center" wrapText="1"/>
    </xf>
    <xf numFmtId="38" fontId="8" fillId="0" borderId="1" xfId="2" applyNumberFormat="1" applyFont="1" applyBorder="1" applyAlignment="1">
      <alignment horizontal="right" vertical="center"/>
    </xf>
    <xf numFmtId="171" fontId="18" fillId="16" borderId="1" xfId="0" applyNumberFormat="1" applyFont="1" applyFill="1" applyBorder="1" applyAlignment="1">
      <alignment horizontal="right" vertical="center" wrapText="1"/>
    </xf>
    <xf numFmtId="49" fontId="7" fillId="0" borderId="3" xfId="5" applyNumberFormat="1" applyFont="1" applyBorder="1" applyAlignment="1">
      <alignment horizontal="right" vertical="center"/>
    </xf>
    <xf numFmtId="169" fontId="2" fillId="0" borderId="3" xfId="0" applyNumberFormat="1" applyFont="1" applyBorder="1" applyAlignment="1">
      <alignment horizontal="right" vertical="center" wrapText="1"/>
    </xf>
    <xf numFmtId="0" fontId="2" fillId="0" borderId="3" xfId="0" applyFont="1" applyBorder="1" applyAlignment="1">
      <alignment horizontal="right" vertical="center" wrapText="1"/>
    </xf>
    <xf numFmtId="169" fontId="7" fillId="0" borderId="3" xfId="5" applyNumberFormat="1" applyFont="1" applyBorder="1" applyAlignment="1">
      <alignment horizontal="right" vertical="center" wrapText="1"/>
    </xf>
    <xf numFmtId="38" fontId="7" fillId="0" borderId="11" xfId="2" applyNumberFormat="1" applyFont="1" applyBorder="1" applyAlignment="1">
      <alignment horizontal="center" vertical="center" wrapText="1"/>
    </xf>
    <xf numFmtId="169" fontId="5" fillId="0" borderId="11" xfId="0" applyNumberFormat="1" applyFont="1" applyBorder="1" applyAlignment="1">
      <alignment horizontal="right" wrapText="1"/>
    </xf>
    <xf numFmtId="171" fontId="18" fillId="16" borderId="11" xfId="0" applyNumberFormat="1" applyFont="1" applyFill="1" applyBorder="1" applyAlignment="1">
      <alignment horizontal="right" wrapText="1"/>
    </xf>
    <xf numFmtId="49" fontId="7" fillId="0" borderId="11" xfId="5" applyNumberFormat="1" applyFont="1" applyBorder="1" applyAlignment="1">
      <alignment horizontal="right"/>
    </xf>
    <xf numFmtId="0" fontId="52" fillId="0" borderId="0" xfId="0" applyFont="1" applyAlignment="1">
      <alignment wrapText="1"/>
    </xf>
    <xf numFmtId="38" fontId="9" fillId="0" borderId="1" xfId="2" applyNumberFormat="1" applyFont="1" applyBorder="1" applyAlignment="1">
      <alignment horizontal="center" vertical="center" wrapText="1"/>
    </xf>
    <xf numFmtId="169" fontId="51" fillId="0" borderId="1" xfId="0" applyNumberFormat="1" applyFont="1" applyBorder="1" applyAlignment="1">
      <alignment horizontal="right" vertical="center" wrapText="1"/>
    </xf>
    <xf numFmtId="169" fontId="51" fillId="0" borderId="1" xfId="0" applyNumberFormat="1" applyFont="1" applyBorder="1" applyAlignment="1">
      <alignment horizontal="center" vertical="center" wrapText="1"/>
    </xf>
    <xf numFmtId="169" fontId="9" fillId="0" borderId="1" xfId="0" applyNumberFormat="1" applyFont="1" applyBorder="1" applyAlignment="1">
      <alignment horizontal="right" wrapText="1"/>
    </xf>
    <xf numFmtId="171" fontId="9" fillId="16" borderId="1" xfId="0" applyNumberFormat="1" applyFont="1" applyFill="1" applyBorder="1" applyAlignment="1">
      <alignment horizontal="right" wrapText="1"/>
    </xf>
    <xf numFmtId="49" fontId="9" fillId="0" borderId="1" xfId="5" applyNumberFormat="1" applyFont="1" applyBorder="1" applyAlignment="1">
      <alignment horizontal="right"/>
    </xf>
    <xf numFmtId="169" fontId="2" fillId="0" borderId="1" xfId="0" applyNumberFormat="1" applyFont="1" applyBorder="1" applyAlignment="1">
      <alignment wrapText="1"/>
    </xf>
    <xf numFmtId="169" fontId="5" fillId="0" borderId="0" xfId="0" applyNumberFormat="1" applyFont="1" applyAlignment="1">
      <alignment horizontal="right" wrapText="1"/>
    </xf>
    <xf numFmtId="0" fontId="2" fillId="0" borderId="3" xfId="0" applyFont="1" applyBorder="1" applyAlignment="1">
      <alignment horizontal="center" vertical="center" wrapText="1"/>
    </xf>
    <xf numFmtId="0" fontId="20" fillId="0" borderId="0" xfId="0" applyFont="1" applyAlignment="1">
      <alignment wrapText="1"/>
    </xf>
    <xf numFmtId="169" fontId="3" fillId="0" borderId="1" xfId="0" applyNumberFormat="1" applyFont="1" applyBorder="1" applyAlignment="1">
      <alignmen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70" fontId="18"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8" fillId="0" borderId="0" xfId="2" applyFont="1" applyAlignment="1">
      <alignment horizontal="left" vertical="center"/>
    </xf>
    <xf numFmtId="38" fontId="17" fillId="0" borderId="1" xfId="2" applyNumberFormat="1" applyFont="1" applyBorder="1" applyAlignment="1">
      <alignment horizontal="center" wrapText="1"/>
    </xf>
    <xf numFmtId="176" fontId="17" fillId="0" borderId="3" xfId="5" applyNumberFormat="1" applyFont="1" applyBorder="1" applyAlignment="1">
      <alignment wrapText="1"/>
    </xf>
    <xf numFmtId="171" fontId="53"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0" fontId="13" fillId="12" borderId="13" xfId="0" applyFont="1" applyFill="1" applyBorder="1" applyAlignment="1">
      <alignment horizontal="center" vertical="center" textRotation="90" wrapText="1"/>
    </xf>
    <xf numFmtId="0" fontId="58" fillId="0" borderId="0" xfId="0" applyFont="1"/>
    <xf numFmtId="0" fontId="8" fillId="0" borderId="4" xfId="0" applyFont="1" applyBorder="1" applyAlignment="1">
      <alignment horizontal="center" vertical="center" wrapText="1"/>
    </xf>
    <xf numFmtId="0" fontId="8" fillId="0" borderId="3" xfId="0" applyFont="1" applyBorder="1" applyAlignment="1">
      <alignment horizontal="center" vertical="center" wrapText="1"/>
    </xf>
    <xf numFmtId="0" fontId="13" fillId="12" borderId="13" xfId="0" applyFont="1" applyFill="1" applyBorder="1" applyAlignment="1">
      <alignment horizontal="center" vertical="center" textRotation="90" wrapText="1"/>
    </xf>
    <xf numFmtId="38" fontId="7" fillId="6" borderId="1" xfId="0" applyNumberFormat="1" applyFont="1" applyFill="1" applyBorder="1" applyAlignment="1">
      <alignment horizontal="center" vertical="center" wrapText="1"/>
    </xf>
    <xf numFmtId="0" fontId="19" fillId="0" borderId="0" xfId="0" applyFont="1" applyAlignment="1">
      <alignment horizontal="left" vertical="top"/>
    </xf>
    <xf numFmtId="0" fontId="0" fillId="0" borderId="0" xfId="12" applyFont="1"/>
    <xf numFmtId="0" fontId="12" fillId="0" borderId="68" xfId="0" applyFont="1" applyBorder="1" applyAlignment="1">
      <alignment horizontal="center" vertical="center"/>
    </xf>
    <xf numFmtId="49" fontId="7" fillId="6" borderId="1"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1" xfId="0" applyNumberFormat="1"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0" fontId="8" fillId="0" borderId="1" xfId="0" applyFont="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6" fillId="0" borderId="6" xfId="0" applyFont="1" applyFill="1" applyBorder="1" applyAlignment="1">
      <alignment horizontal="left" vertical="center" wrapText="1"/>
    </xf>
    <xf numFmtId="0" fontId="6" fillId="0" borderId="7" xfId="0" applyFont="1" applyFill="1" applyBorder="1" applyAlignment="1">
      <alignment horizontal="left"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3" xfId="2" applyFont="1" applyBorder="1" applyAlignment="1">
      <alignment horizontal="center" vertical="center"/>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50" fillId="0" borderId="2" xfId="2" applyFont="1" applyBorder="1" applyAlignment="1">
      <alignment horizontal="left" vertical="center" wrapText="1"/>
    </xf>
    <xf numFmtId="0" fontId="7" fillId="0" borderId="1" xfId="0" applyFont="1" applyBorder="1" applyAlignment="1">
      <alignment horizontal="left" vertical="center" wrapText="1"/>
    </xf>
    <xf numFmtId="0" fontId="7" fillId="0" borderId="27" xfId="0" applyFont="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10" fontId="7" fillId="0" borderId="1" xfId="1" applyNumberFormat="1"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0" fontId="13" fillId="12" borderId="11" xfId="0" applyFont="1" applyFill="1" applyBorder="1" applyAlignment="1">
      <alignment horizontal="center" vertical="center" textRotation="90" wrapText="1"/>
    </xf>
    <xf numFmtId="0" fontId="13" fillId="12" borderId="56" xfId="0" applyFont="1" applyFill="1" applyBorder="1" applyAlignment="1">
      <alignment horizontal="center" vertical="center" textRotation="90"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8" fillId="0" borderId="2" xfId="2" applyFont="1" applyBorder="1" applyAlignment="1">
      <alignment horizontal="center" vertical="center"/>
    </xf>
    <xf numFmtId="0" fontId="8" fillId="0" borderId="4" xfId="2" applyFont="1" applyBorder="1" applyAlignment="1">
      <alignment horizontal="center" vertical="center"/>
    </xf>
    <xf numFmtId="0" fontId="7" fillId="0" borderId="26" xfId="2" applyFont="1" applyBorder="1" applyAlignment="1">
      <alignment horizontal="left"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15" fontId="7" fillId="0" borderId="1" xfId="0" applyNumberFormat="1" applyFont="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38" fontId="8" fillId="3" borderId="6" xfId="0" applyNumberFormat="1" applyFont="1" applyFill="1"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38" fontId="5" fillId="6" borderId="1" xfId="0" applyNumberFormat="1" applyFont="1" applyFill="1" applyBorder="1" applyAlignment="1">
      <alignment horizontal="justify"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8" fillId="0" borderId="3" xfId="2" applyFont="1" applyBorder="1" applyAlignment="1">
      <alignment horizontal="center" vertical="center"/>
    </xf>
    <xf numFmtId="0" fontId="8" fillId="0" borderId="1" xfId="2"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6" fillId="0" borderId="1" xfId="0" applyFont="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38" fontId="7" fillId="0" borderId="1" xfId="0" applyNumberFormat="1" applyFont="1" applyFill="1" applyBorder="1" applyAlignment="1">
      <alignment horizontal="center" vertical="center" wrapText="1"/>
    </xf>
    <xf numFmtId="38" fontId="7" fillId="0" borderId="1" xfId="0" applyNumberFormat="1" applyFont="1" applyFill="1" applyBorder="1" applyAlignment="1">
      <alignment vertical="center" wrapText="1"/>
    </xf>
    <xf numFmtId="38" fontId="7" fillId="0" borderId="18" xfId="0" applyNumberFormat="1" applyFont="1" applyFill="1" applyBorder="1" applyAlignment="1">
      <alignment horizontal="center" vertical="center" wrapText="1"/>
    </xf>
    <xf numFmtId="38" fontId="7" fillId="0" borderId="18" xfId="0" applyNumberFormat="1" applyFont="1" applyFill="1" applyBorder="1" applyAlignment="1">
      <alignment vertical="center" wrapText="1"/>
    </xf>
    <xf numFmtId="9" fontId="7" fillId="0" borderId="18" xfId="0" applyNumberFormat="1" applyFont="1" applyFill="1" applyBorder="1" applyAlignment="1">
      <alignment horizontal="center" vertical="center" wrapText="1"/>
    </xf>
    <xf numFmtId="14" fontId="7" fillId="0" borderId="19" xfId="0" applyNumberFormat="1" applyFont="1" applyFill="1" applyBorder="1" applyAlignment="1">
      <alignment horizontal="center" vertical="center" wrapText="1"/>
    </xf>
    <xf numFmtId="9" fontId="7" fillId="0" borderId="1" xfId="0" applyNumberFormat="1" applyFont="1" applyFill="1" applyBorder="1" applyAlignment="1">
      <alignment horizontal="center" vertical="center" wrapText="1"/>
    </xf>
    <xf numFmtId="14" fontId="7" fillId="0" borderId="27" xfId="0" applyNumberFormat="1" applyFont="1" applyFill="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56"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1" xfId="0" applyFont="1" applyFill="1" applyBorder="1" applyAlignment="1">
      <alignment horizontal="center" vertical="center" wrapText="1"/>
    </xf>
    <xf numFmtId="0" fontId="7" fillId="0" borderId="28" xfId="0" applyFont="1" applyFill="1" applyBorder="1" applyAlignment="1">
      <alignment horizontal="center" vertical="center" wrapText="1"/>
    </xf>
    <xf numFmtId="38" fontId="7" fillId="0" borderId="28" xfId="0" applyNumberFormat="1" applyFont="1" applyFill="1" applyBorder="1" applyAlignment="1">
      <alignment horizontal="left" vertical="center" wrapText="1"/>
    </xf>
    <xf numFmtId="9" fontId="7" fillId="0" borderId="28" xfId="0" applyNumberFormat="1" applyFont="1" applyFill="1" applyBorder="1" applyAlignment="1">
      <alignment horizontal="center" vertical="center" wrapText="1"/>
    </xf>
    <xf numFmtId="14" fontId="7" fillId="0" borderId="29" xfId="0" applyNumberFormat="1" applyFont="1" applyFill="1" applyBorder="1" applyAlignment="1">
      <alignment horizontal="center" vertical="center" wrapText="1"/>
    </xf>
    <xf numFmtId="38" fontId="7" fillId="0" borderId="1" xfId="0" applyNumberFormat="1" applyFont="1" applyFill="1" applyBorder="1" applyAlignment="1">
      <alignment horizontal="left" vertical="center" wrapText="1"/>
    </xf>
    <xf numFmtId="0" fontId="7" fillId="0" borderId="11" xfId="0" applyFont="1" applyBorder="1" applyAlignment="1">
      <alignment horizontal="center" vertical="center"/>
    </xf>
    <xf numFmtId="0" fontId="7" fillId="0" borderId="56" xfId="0" applyFont="1" applyBorder="1" applyAlignment="1">
      <alignment horizontal="center" vertical="center"/>
    </xf>
    <xf numFmtId="0" fontId="7" fillId="0" borderId="12" xfId="0" applyFont="1" applyBorder="1" applyAlignment="1">
      <alignment horizontal="center" vertical="center"/>
    </xf>
    <xf numFmtId="14" fontId="7" fillId="0" borderId="1" xfId="0" applyNumberFormat="1" applyFont="1" applyFill="1" applyBorder="1" applyAlignment="1">
      <alignment horizontal="center" vertical="center" wrapText="1"/>
    </xf>
    <xf numFmtId="38" fontId="7" fillId="0" borderId="11" xfId="0" applyNumberFormat="1" applyFont="1" applyFill="1" applyBorder="1" applyAlignment="1">
      <alignment horizontal="center" vertical="center" wrapText="1"/>
    </xf>
    <xf numFmtId="0" fontId="7" fillId="0" borderId="18" xfId="0" applyFont="1" applyFill="1" applyBorder="1" applyAlignment="1">
      <alignment horizontal="center" vertical="center" wrapText="1"/>
    </xf>
    <xf numFmtId="0" fontId="8" fillId="0" borderId="3" xfId="0" applyFont="1" applyBorder="1" applyAlignment="1">
      <alignment horizontal="center" vertical="center" wrapText="1"/>
    </xf>
    <xf numFmtId="9" fontId="7" fillId="0" borderId="11" xfId="0" applyNumberFormat="1" applyFont="1" applyFill="1" applyBorder="1" applyAlignment="1">
      <alignment horizontal="center" vertical="center" wrapText="1"/>
    </xf>
    <xf numFmtId="14" fontId="7" fillId="0" borderId="40" xfId="0" applyNumberFormat="1" applyFont="1" applyFill="1" applyBorder="1" applyAlignment="1">
      <alignment horizontal="center" vertical="center" wrapText="1"/>
    </xf>
    <xf numFmtId="38" fontId="7" fillId="0" borderId="11" xfId="0" applyNumberFormat="1" applyFont="1" applyFill="1" applyBorder="1" applyAlignment="1">
      <alignment horizontal="left" vertical="center" wrapText="1"/>
    </xf>
    <xf numFmtId="49" fontId="7" fillId="0" borderId="1" xfId="0" applyNumberFormat="1" applyFont="1" applyFill="1" applyBorder="1" applyAlignment="1">
      <alignment horizontal="left" vertical="center" wrapText="1"/>
    </xf>
    <xf numFmtId="0" fontId="7" fillId="0" borderId="11" xfId="0" applyFont="1" applyFill="1" applyBorder="1" applyAlignment="1">
      <alignment horizontal="center" vertical="center" wrapText="1"/>
    </xf>
    <xf numFmtId="38" fontId="7" fillId="0" borderId="18" xfId="0" applyNumberFormat="1" applyFont="1" applyFill="1" applyBorder="1" applyAlignment="1">
      <alignment horizontal="left" vertical="center" wrapText="1"/>
    </xf>
    <xf numFmtId="9" fontId="7" fillId="0" borderId="19" xfId="0" applyNumberFormat="1" applyFont="1" applyFill="1" applyBorder="1" applyAlignment="1">
      <alignment horizontal="center" vertical="center" wrapText="1"/>
    </xf>
    <xf numFmtId="9" fontId="7" fillId="0" borderId="27" xfId="0" applyNumberFormat="1" applyFont="1" applyFill="1" applyBorder="1" applyAlignment="1">
      <alignment horizontal="center" vertical="center" wrapText="1"/>
    </xf>
    <xf numFmtId="9" fontId="7" fillId="0" borderId="12" xfId="0" applyNumberFormat="1"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38" fontId="7" fillId="0" borderId="11" xfId="0" applyNumberFormat="1" applyFont="1" applyFill="1" applyBorder="1" applyAlignment="1">
      <alignment vertical="center" wrapText="1"/>
    </xf>
    <xf numFmtId="0" fontId="7" fillId="0" borderId="0"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7" fillId="6" borderId="1" xfId="0" applyFont="1" applyFill="1" applyBorder="1" applyAlignment="1">
      <alignment horizontal="center" vertical="center" wrapText="1"/>
    </xf>
    <xf numFmtId="14"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9" fillId="0" borderId="2" xfId="0" applyFont="1" applyBorder="1" applyAlignment="1">
      <alignment horizontal="center" vertical="center" wrapText="1"/>
    </xf>
    <xf numFmtId="0" fontId="8" fillId="2" borderId="1" xfId="0" applyFont="1" applyFill="1" applyBorder="1" applyAlignment="1">
      <alignment horizontal="left"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39" fillId="0" borderId="1"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0" fontId="8" fillId="3" borderId="1" xfId="0" applyFont="1" applyFill="1" applyBorder="1" applyAlignment="1">
      <alignment horizontal="center" vertical="center" wrapText="1"/>
    </xf>
    <xf numFmtId="0" fontId="38" fillId="0" borderId="5" xfId="0" applyFont="1" applyBorder="1" applyAlignment="1">
      <alignment horizontal="center" vertical="center" wrapText="1"/>
    </xf>
    <xf numFmtId="0" fontId="38" fillId="0" borderId="6" xfId="0" applyFont="1" applyBorder="1" applyAlignment="1">
      <alignment horizontal="center" vertical="center" wrapText="1"/>
    </xf>
    <xf numFmtId="0" fontId="38" fillId="0" borderId="7" xfId="0" applyFont="1" applyBorder="1" applyAlignment="1">
      <alignment horizontal="center" vertical="center" wrapText="1"/>
    </xf>
    <xf numFmtId="0" fontId="38" fillId="0" borderId="8" xfId="0" applyFont="1" applyBorder="1" applyAlignment="1">
      <alignment horizontal="center" vertical="center" wrapText="1"/>
    </xf>
    <xf numFmtId="0" fontId="38" fillId="0" borderId="9" xfId="0" applyFont="1" applyBorder="1" applyAlignment="1">
      <alignment horizontal="center" vertical="center" wrapText="1"/>
    </xf>
    <xf numFmtId="0" fontId="38"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38" fillId="0" borderId="13" xfId="0" applyFont="1" applyBorder="1" applyAlignment="1">
      <alignment horizontal="center" vertical="center" wrapText="1"/>
    </xf>
    <xf numFmtId="0" fontId="38" fillId="0" borderId="0" xfId="0" applyFont="1" applyAlignment="1">
      <alignment horizontal="center" vertical="center" wrapText="1"/>
    </xf>
    <xf numFmtId="0" fontId="38" fillId="0" borderId="14" xfId="0" applyFont="1" applyBorder="1" applyAlignment="1">
      <alignment horizontal="center"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33" xfId="0" applyFont="1" applyFill="1" applyBorder="1" applyAlignment="1">
      <alignment horizontal="center" vertical="center" wrapText="1"/>
    </xf>
    <xf numFmtId="0" fontId="5" fillId="6" borderId="24" xfId="0" applyFont="1" applyFill="1" applyBorder="1" applyAlignment="1">
      <alignment horizontal="center" vertical="center" wrapText="1"/>
    </xf>
    <xf numFmtId="0" fontId="5" fillId="6" borderId="66" xfId="0" applyFont="1" applyFill="1" applyBorder="1" applyAlignment="1">
      <alignment horizontal="center" vertical="center" wrapText="1"/>
    </xf>
    <xf numFmtId="0" fontId="5" fillId="6" borderId="62" xfId="0" applyFont="1" applyFill="1" applyBorder="1" applyAlignment="1">
      <alignment horizontal="center" vertical="center" wrapText="1"/>
    </xf>
    <xf numFmtId="0" fontId="5" fillId="6" borderId="59" xfId="0" applyFont="1" applyFill="1" applyBorder="1" applyAlignment="1">
      <alignment horizontal="center" vertical="center"/>
    </xf>
    <xf numFmtId="0" fontId="5" fillId="6" borderId="65" xfId="0" applyFont="1" applyFill="1" applyBorder="1" applyAlignment="1">
      <alignment horizontal="center" vertical="center"/>
    </xf>
    <xf numFmtId="0" fontId="4" fillId="0" borderId="0" xfId="0" applyFont="1" applyAlignment="1">
      <alignment horizont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48" fillId="0" borderId="5" xfId="0" applyFont="1" applyBorder="1" applyAlignment="1">
      <alignment horizontal="center" vertical="center" wrapText="1"/>
    </xf>
    <xf numFmtId="0" fontId="48" fillId="0" borderId="6" xfId="0" applyFont="1" applyBorder="1" applyAlignment="1">
      <alignment horizontal="center" vertical="center" wrapText="1"/>
    </xf>
    <xf numFmtId="0" fontId="48" fillId="0" borderId="7"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7" fillId="6" borderId="3"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9" fontId="8" fillId="0" borderId="1" xfId="1" applyFont="1" applyBorder="1" applyAlignment="1">
      <alignment horizontal="center" vertical="center" wrapText="1"/>
    </xf>
    <xf numFmtId="0" fontId="8" fillId="0" borderId="1" xfId="2" applyFont="1" applyBorder="1" applyAlignment="1">
      <alignment horizontal="center" vertical="center"/>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5" fillId="6" borderId="1" xfId="0" applyFont="1" applyFill="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49" fontId="7" fillId="0" borderId="1" xfId="0" applyNumberFormat="1" applyFont="1" applyBorder="1" applyAlignment="1">
      <alignment horizontal="left" vertical="center" wrapText="1"/>
    </xf>
    <xf numFmtId="9" fontId="7" fillId="0" borderId="1" xfId="1" applyNumberFormat="1" applyFont="1" applyBorder="1" applyAlignment="1">
      <alignment horizontal="center" vertical="center" wrapText="1"/>
    </xf>
    <xf numFmtId="0" fontId="7" fillId="0" borderId="1" xfId="0" applyFont="1" applyFill="1" applyBorder="1" applyAlignment="1">
      <alignment horizontal="left"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0" fontId="48" fillId="0" borderId="2" xfId="0" applyFont="1" applyBorder="1" applyAlignment="1">
      <alignment horizontal="center" vertical="center" wrapText="1"/>
    </xf>
    <xf numFmtId="0" fontId="48" fillId="0" borderId="3" xfId="0" applyFont="1" applyBorder="1" applyAlignment="1">
      <alignment horizontal="center" vertical="center" wrapText="1"/>
    </xf>
    <xf numFmtId="0" fontId="48" fillId="0" borderId="4" xfId="0" applyFont="1" applyBorder="1" applyAlignment="1">
      <alignment horizontal="center"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49" fillId="0" borderId="5" xfId="0" applyFont="1" applyBorder="1" applyAlignment="1">
      <alignment horizontal="center" vertical="center" wrapText="1"/>
    </xf>
    <xf numFmtId="0" fontId="49" fillId="0" borderId="6" xfId="0" applyFont="1" applyBorder="1" applyAlignment="1">
      <alignment horizontal="center" vertical="center" wrapText="1"/>
    </xf>
    <xf numFmtId="0" fontId="49" fillId="0" borderId="7" xfId="0" applyFont="1" applyBorder="1" applyAlignment="1">
      <alignment horizontal="center" vertical="center" wrapText="1"/>
    </xf>
    <xf numFmtId="0" fontId="49" fillId="0" borderId="8" xfId="0" applyFont="1" applyBorder="1" applyAlignment="1">
      <alignment horizontal="center" vertical="center" wrapText="1"/>
    </xf>
    <xf numFmtId="0" fontId="49" fillId="0" borderId="9" xfId="0" applyFont="1" applyBorder="1" applyAlignment="1">
      <alignment horizontal="center" vertical="center" wrapText="1"/>
    </xf>
    <xf numFmtId="0" fontId="49" fillId="0" borderId="10" xfId="0"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0" fontId="8" fillId="0" borderId="1" xfId="0" applyFont="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7" fillId="6" borderId="1" xfId="0" applyFont="1" applyFill="1" applyBorder="1" applyAlignment="1">
      <alignment horizontal="left" vertical="center" wrapText="1"/>
    </xf>
    <xf numFmtId="168" fontId="7" fillId="6" borderId="1" xfId="3" applyNumberFormat="1" applyFont="1" applyFill="1" applyBorder="1" applyAlignment="1">
      <alignment horizontal="center" vertical="center"/>
    </xf>
    <xf numFmtId="9" fontId="6" fillId="0" borderId="1" xfId="1" applyFont="1" applyBorder="1" applyAlignment="1">
      <alignment horizontal="center" vertical="center" wrapText="1"/>
    </xf>
    <xf numFmtId="0" fontId="7" fillId="0" borderId="1" xfId="2" applyFont="1" applyBorder="1" applyAlignment="1">
      <alignment horizontal="center" vertical="center" wrapText="1"/>
    </xf>
    <xf numFmtId="9" fontId="8" fillId="0" borderId="1" xfId="0" applyNumberFormat="1" applyFont="1" applyBorder="1" applyAlignment="1">
      <alignment horizontal="center" vertical="center" wrapText="1"/>
    </xf>
    <xf numFmtId="2" fontId="8" fillId="4" borderId="1" xfId="0" applyNumberFormat="1" applyFont="1" applyFill="1" applyBorder="1" applyAlignment="1">
      <alignment horizontal="center" vertical="center" wrapText="1"/>
    </xf>
    <xf numFmtId="38" fontId="7" fillId="0" borderId="28" xfId="0" applyNumberFormat="1" applyFont="1" applyFill="1" applyBorder="1" applyAlignment="1">
      <alignment horizontal="center" vertical="center" wrapText="1"/>
    </xf>
    <xf numFmtId="38" fontId="7" fillId="0" borderId="28" xfId="0" applyNumberFormat="1" applyFont="1" applyFill="1" applyBorder="1" applyAlignment="1">
      <alignment vertical="center" wrapText="1"/>
    </xf>
    <xf numFmtId="9" fontId="8" fillId="0" borderId="2"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9" xfId="0" applyFont="1" applyBorder="1" applyAlignment="1">
      <alignment horizontal="center" vertical="center" wrapText="1"/>
    </xf>
    <xf numFmtId="0" fontId="21" fillId="0" borderId="10" xfId="0" applyFont="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10" fontId="7" fillId="0" borderId="3" xfId="1" applyNumberFormat="1" applyFont="1" applyBorder="1" applyAlignment="1">
      <alignment horizontal="center" vertical="center" wrapText="1"/>
    </xf>
    <xf numFmtId="0" fontId="7" fillId="0" borderId="1" xfId="2" applyFont="1" applyBorder="1" applyAlignment="1">
      <alignment horizontal="left"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8" fillId="0" borderId="3" xfId="0" applyFont="1" applyBorder="1" applyAlignment="1">
      <alignment horizontal="center" vertical="center"/>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38" fontId="7" fillId="6" borderId="1" xfId="0" applyNumberFormat="1" applyFont="1" applyFill="1" applyBorder="1" applyAlignment="1">
      <alignment vertical="center" wrapText="1"/>
    </xf>
    <xf numFmtId="0" fontId="19" fillId="0" borderId="51" xfId="0" applyFont="1" applyBorder="1" applyAlignment="1">
      <alignment horizontal="left" vertical="center" wrapText="1"/>
    </xf>
    <xf numFmtId="0" fontId="19" fillId="0" borderId="20" xfId="0" applyFont="1" applyBorder="1" applyAlignment="1">
      <alignment horizontal="left" vertical="center" wrapText="1"/>
    </xf>
    <xf numFmtId="0" fontId="19" fillId="0" borderId="50" xfId="0" applyFont="1" applyBorder="1" applyAlignment="1">
      <alignment horizontal="left" vertical="center" wrapText="1"/>
    </xf>
    <xf numFmtId="0" fontId="19" fillId="0" borderId="2" xfId="0" applyFont="1" applyBorder="1" applyAlignment="1">
      <alignment horizontal="center" vertical="center"/>
    </xf>
    <xf numFmtId="0" fontId="19" fillId="0" borderId="26" xfId="0" applyFont="1" applyBorder="1" applyAlignment="1">
      <alignment horizontal="center" vertical="center"/>
    </xf>
    <xf numFmtId="0" fontId="19" fillId="0" borderId="30" xfId="0" applyFont="1" applyBorder="1" applyAlignment="1">
      <alignment horizontal="left" vertical="center" wrapText="1"/>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6" xfId="0" applyFont="1" applyBorder="1" applyAlignment="1">
      <alignment horizontal="center" vertical="center"/>
    </xf>
    <xf numFmtId="0" fontId="12" fillId="0" borderId="53" xfId="0" applyFont="1" applyBorder="1" applyAlignment="1">
      <alignment horizontal="center" vertical="center"/>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6" xfId="0" applyFont="1" applyBorder="1" applyAlignment="1">
      <alignment horizontal="center" vertical="center" wrapText="1"/>
    </xf>
    <xf numFmtId="0" fontId="46" fillId="0" borderId="35" xfId="15" applyFont="1" applyBorder="1" applyAlignment="1">
      <alignment horizontal="left" vertical="center" wrapText="1"/>
    </xf>
    <xf numFmtId="0" fontId="46" fillId="0" borderId="42" xfId="15" applyFont="1" applyBorder="1" applyAlignment="1">
      <alignment horizontal="left" vertical="center" wrapText="1"/>
    </xf>
    <xf numFmtId="0" fontId="46" fillId="0" borderId="52" xfId="15" applyFont="1" applyBorder="1" applyAlignment="1">
      <alignment horizontal="left" vertical="center" wrapText="1"/>
    </xf>
    <xf numFmtId="0" fontId="46" fillId="0" borderId="49" xfId="15" applyFont="1" applyBorder="1" applyAlignment="1">
      <alignment horizontal="left" vertical="center" wrapText="1"/>
    </xf>
    <xf numFmtId="0" fontId="12" fillId="0" borderId="62" xfId="0" applyFont="1" applyBorder="1" applyAlignment="1">
      <alignment horizontal="center" vertical="center"/>
    </xf>
    <xf numFmtId="0" fontId="12" fillId="0" borderId="60" xfId="0" applyFont="1" applyBorder="1" applyAlignment="1">
      <alignment horizontal="center" vertical="center"/>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45" fillId="0" borderId="24" xfId="15" applyFont="1" applyBorder="1" applyAlignment="1">
      <alignment horizontal="center" vertical="center"/>
    </xf>
    <xf numFmtId="0" fontId="45" fillId="0" borderId="25" xfId="15" applyFont="1" applyBorder="1" applyAlignment="1">
      <alignment horizontal="center" vertical="center"/>
    </xf>
    <xf numFmtId="0" fontId="12" fillId="0" borderId="23" xfId="0" applyFont="1" applyBorder="1" applyAlignment="1">
      <alignment horizontal="center" vertical="center"/>
    </xf>
    <xf numFmtId="0" fontId="12" fillId="0" borderId="24" xfId="0" applyFont="1" applyBorder="1" applyAlignment="1">
      <alignment horizontal="center" vertical="center"/>
    </xf>
    <xf numFmtId="0" fontId="12" fillId="0" borderId="25" xfId="0" applyFont="1" applyBorder="1" applyAlignment="1">
      <alignment horizontal="center" vertical="center"/>
    </xf>
    <xf numFmtId="0" fontId="12" fillId="0" borderId="34" xfId="0" applyFont="1" applyBorder="1" applyAlignment="1">
      <alignment horizontal="center" vertical="center"/>
    </xf>
    <xf numFmtId="0" fontId="12" fillId="0" borderId="18" xfId="0" applyFont="1" applyBorder="1" applyAlignment="1">
      <alignment horizontal="center" vertical="center"/>
    </xf>
    <xf numFmtId="0" fontId="12" fillId="0" borderId="38" xfId="0" applyFont="1" applyBorder="1" applyAlignment="1">
      <alignment horizontal="center" vertical="center"/>
    </xf>
    <xf numFmtId="0" fontId="12" fillId="0" borderId="2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28" xfId="0" applyNumberFormat="1" applyFont="1" applyBorder="1" applyAlignment="1">
      <alignment horizontal="center" vertical="center"/>
    </xf>
    <xf numFmtId="1" fontId="12" fillId="0" borderId="47" xfId="0" applyNumberFormat="1" applyFont="1" applyBorder="1" applyAlignment="1">
      <alignment horizontal="center" vertical="center"/>
    </xf>
    <xf numFmtId="1" fontId="12" fillId="0" borderId="48" xfId="0" applyNumberFormat="1" applyFont="1" applyBorder="1" applyAlignment="1">
      <alignment horizontal="center" vertical="center"/>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3" xfId="0" applyFont="1" applyBorder="1" applyAlignment="1">
      <alignment horizontal="center" vertical="center"/>
    </xf>
    <xf numFmtId="0" fontId="19" fillId="0" borderId="54" xfId="0" applyFont="1" applyBorder="1" applyAlignment="1">
      <alignment horizontal="left" vertical="center" wrapText="1"/>
    </xf>
    <xf numFmtId="0" fontId="19" fillId="0" borderId="55" xfId="0" applyFont="1" applyBorder="1" applyAlignment="1">
      <alignment horizontal="left" vertical="center" wrapText="1"/>
    </xf>
    <xf numFmtId="0" fontId="19" fillId="0" borderId="2" xfId="0" applyFont="1" applyBorder="1" applyAlignment="1">
      <alignment horizontal="left" vertical="center" wrapText="1"/>
    </xf>
    <xf numFmtId="0" fontId="19" fillId="0" borderId="26" xfId="0" applyFont="1" applyBorder="1" applyAlignment="1">
      <alignment horizontal="left" vertical="center" wrapText="1"/>
    </xf>
    <xf numFmtId="0" fontId="42" fillId="0" borderId="17" xfId="15" applyFont="1" applyBorder="1" applyAlignment="1">
      <alignment horizontal="center" vertical="center"/>
    </xf>
    <xf numFmtId="0" fontId="42" fillId="0" borderId="15" xfId="15" applyFont="1" applyBorder="1" applyAlignment="1">
      <alignment horizontal="center" vertical="center"/>
    </xf>
    <xf numFmtId="0" fontId="42" fillId="0" borderId="16" xfId="15" applyFont="1" applyBorder="1" applyAlignment="1">
      <alignment horizontal="center" vertical="center"/>
    </xf>
    <xf numFmtId="0" fontId="42" fillId="0" borderId="43" xfId="15" applyFont="1" applyBorder="1" applyAlignment="1">
      <alignment horizontal="center" vertical="center"/>
    </xf>
    <xf numFmtId="0" fontId="42" fillId="0" borderId="9" xfId="15" applyFont="1" applyBorder="1" applyAlignment="1">
      <alignment horizontal="center" vertical="center"/>
    </xf>
    <xf numFmtId="0" fontId="42" fillId="0" borderId="32" xfId="15" applyFont="1" applyBorder="1" applyAlignment="1">
      <alignment horizontal="center" vertical="center"/>
    </xf>
    <xf numFmtId="0" fontId="6" fillId="0" borderId="41" xfId="0" applyFont="1" applyBorder="1" applyAlignment="1">
      <alignment horizontal="center"/>
    </xf>
    <xf numFmtId="0" fontId="6" fillId="0" borderId="42" xfId="0" applyFont="1" applyBorder="1" applyAlignment="1">
      <alignment horizontal="center"/>
    </xf>
    <xf numFmtId="0" fontId="12" fillId="0" borderId="31" xfId="0" applyFont="1" applyBorder="1" applyAlignment="1">
      <alignment horizontal="center"/>
    </xf>
    <xf numFmtId="0" fontId="12" fillId="0" borderId="15" xfId="0" applyFont="1" applyBorder="1" applyAlignment="1">
      <alignment horizontal="center"/>
    </xf>
    <xf numFmtId="0" fontId="12" fillId="0" borderId="64" xfId="0" applyFont="1" applyBorder="1" applyAlignment="1">
      <alignment horizontal="center"/>
    </xf>
    <xf numFmtId="0" fontId="6" fillId="0" borderId="16" xfId="0" applyFont="1" applyBorder="1" applyAlignment="1">
      <alignment horizontal="center"/>
    </xf>
    <xf numFmtId="0" fontId="6" fillId="0" borderId="21" xfId="0" applyFont="1" applyBorder="1" applyAlignment="1">
      <alignment horizontal="center"/>
    </xf>
    <xf numFmtId="0" fontId="12" fillId="0" borderId="13" xfId="0" applyFont="1" applyBorder="1" applyAlignment="1">
      <alignment horizontal="center"/>
    </xf>
    <xf numFmtId="0" fontId="12" fillId="0" borderId="0" xfId="0" applyFont="1" applyAlignment="1">
      <alignment horizontal="center"/>
    </xf>
    <xf numFmtId="0" fontId="12" fillId="0" borderId="14" xfId="0" applyFont="1" applyBorder="1" applyAlignment="1">
      <alignment horizontal="center"/>
    </xf>
    <xf numFmtId="0" fontId="43" fillId="0" borderId="44" xfId="15" applyFont="1" applyBorder="1" applyAlignment="1">
      <alignment horizontal="center" vertical="center"/>
    </xf>
    <xf numFmtId="0" fontId="43" fillId="0" borderId="6" xfId="15" applyFont="1" applyBorder="1" applyAlignment="1">
      <alignment horizontal="center" vertical="center"/>
    </xf>
    <xf numFmtId="0" fontId="43" fillId="0" borderId="7" xfId="15" applyFont="1" applyBorder="1" applyAlignment="1">
      <alignment horizontal="center" vertical="center"/>
    </xf>
    <xf numFmtId="0" fontId="43" fillId="0" borderId="43" xfId="15" applyFont="1" applyBorder="1" applyAlignment="1">
      <alignment horizontal="center" vertical="center"/>
    </xf>
    <xf numFmtId="0" fontId="43" fillId="0" borderId="9" xfId="15" applyFont="1" applyBorder="1" applyAlignment="1">
      <alignment horizontal="center" vertical="center"/>
    </xf>
    <xf numFmtId="0" fontId="43" fillId="0" borderId="10" xfId="15" applyFont="1" applyBorder="1" applyAlignment="1">
      <alignment horizontal="center" vertical="center"/>
    </xf>
    <xf numFmtId="0" fontId="12" fillId="0" borderId="8" xfId="0" applyFont="1" applyBorder="1" applyAlignment="1">
      <alignment horizontal="center"/>
    </xf>
    <xf numFmtId="0" fontId="12" fillId="0" borderId="9" xfId="0" applyFont="1" applyBorder="1" applyAlignment="1">
      <alignment horizontal="center"/>
    </xf>
    <xf numFmtId="0" fontId="12" fillId="0" borderId="10" xfId="0" applyFont="1" applyBorder="1" applyAlignment="1">
      <alignment horizontal="center"/>
    </xf>
    <xf numFmtId="0" fontId="12" fillId="0" borderId="40" xfId="0" applyFont="1" applyBorder="1" applyAlignment="1">
      <alignment horizontal="center" vertical="center"/>
    </xf>
    <xf numFmtId="0" fontId="12" fillId="0" borderId="67" xfId="0" applyFont="1" applyBorder="1" applyAlignment="1">
      <alignment horizontal="center" vertical="center"/>
    </xf>
    <xf numFmtId="0" fontId="44" fillId="0" borderId="44" xfId="15" applyFont="1" applyBorder="1" applyAlignment="1">
      <alignment horizontal="center" vertical="center"/>
    </xf>
    <xf numFmtId="0" fontId="44" fillId="0" borderId="7" xfId="15" applyFont="1" applyBorder="1" applyAlignment="1">
      <alignment horizontal="center" vertical="center"/>
    </xf>
    <xf numFmtId="0" fontId="44" fillId="0" borderId="43" xfId="15" applyFont="1" applyBorder="1" applyAlignment="1">
      <alignment horizontal="center" vertical="center"/>
    </xf>
    <xf numFmtId="0" fontId="44" fillId="0" borderId="10" xfId="15" applyFont="1" applyBorder="1" applyAlignment="1">
      <alignment horizontal="center" vertical="center"/>
    </xf>
    <xf numFmtId="173" fontId="44" fillId="0" borderId="11" xfId="15" applyNumberFormat="1" applyFont="1" applyBorder="1" applyAlignment="1">
      <alignment horizontal="center" vertical="center"/>
    </xf>
    <xf numFmtId="173" fontId="44" fillId="0" borderId="12" xfId="15" applyNumberFormat="1" applyFont="1" applyBorder="1" applyAlignment="1">
      <alignment horizontal="center" vertical="center"/>
    </xf>
    <xf numFmtId="0" fontId="44" fillId="0" borderId="11" xfId="15" applyFont="1" applyBorder="1" applyAlignment="1">
      <alignment horizontal="center" vertical="center"/>
    </xf>
    <xf numFmtId="0" fontId="44" fillId="0" borderId="12" xfId="15" applyFont="1" applyBorder="1" applyAlignment="1">
      <alignment horizontal="center" vertical="center"/>
    </xf>
    <xf numFmtId="0" fontId="44" fillId="0" borderId="5" xfId="15" applyFont="1" applyBorder="1" applyAlignment="1">
      <alignment horizontal="center" vertical="center"/>
    </xf>
    <xf numFmtId="0" fontId="44" fillId="0" borderId="57" xfId="15" applyFont="1" applyBorder="1" applyAlignment="1">
      <alignment horizontal="center" vertical="center"/>
    </xf>
    <xf numFmtId="0" fontId="44" fillId="0" borderId="8" xfId="15" applyFont="1" applyBorder="1" applyAlignment="1">
      <alignment horizontal="center" vertical="center"/>
    </xf>
    <xf numFmtId="0" fontId="44" fillId="0" borderId="32" xfId="15" applyFont="1" applyBorder="1" applyAlignment="1">
      <alignment horizontal="center" vertical="center"/>
    </xf>
    <xf numFmtId="1" fontId="12" fillId="0" borderId="36" xfId="0" applyNumberFormat="1" applyFont="1" applyBorder="1" applyAlignment="1">
      <alignment horizontal="center" vertical="center"/>
    </xf>
    <xf numFmtId="1" fontId="12" fillId="0" borderId="37" xfId="0" applyNumberFormat="1" applyFont="1" applyBorder="1" applyAlignment="1">
      <alignment horizontal="center" vertical="center"/>
    </xf>
    <xf numFmtId="0" fontId="44" fillId="0" borderId="61" xfId="15" applyFont="1" applyBorder="1" applyAlignment="1">
      <alignment horizontal="center" vertical="center"/>
    </xf>
    <xf numFmtId="0" fontId="44" fillId="0" borderId="3" xfId="15" applyFont="1" applyBorder="1" applyAlignment="1">
      <alignment horizontal="center" vertical="center"/>
    </xf>
    <xf numFmtId="0" fontId="44" fillId="0" borderId="6" xfId="15" applyFont="1" applyBorder="1" applyAlignment="1">
      <alignment horizontal="center" vertical="center"/>
    </xf>
    <xf numFmtId="0" fontId="12" fillId="0" borderId="44" xfId="0" applyFont="1" applyBorder="1" applyAlignment="1">
      <alignment horizontal="center" vertical="center"/>
    </xf>
    <xf numFmtId="0" fontId="12" fillId="0" borderId="7" xfId="0" applyFont="1" applyBorder="1" applyAlignment="1">
      <alignment horizontal="center" vertical="center"/>
    </xf>
    <xf numFmtId="0" fontId="12" fillId="0" borderId="43"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1" xfId="0" applyNumberFormat="1" applyFont="1" applyBorder="1" applyAlignment="1">
      <alignment horizontal="center" vertical="center" wrapText="1"/>
    </xf>
    <xf numFmtId="1" fontId="12" fillId="0" borderId="12" xfId="0" applyNumberFormat="1" applyFont="1" applyBorder="1" applyAlignment="1">
      <alignment horizontal="center" vertical="center" wrapText="1"/>
    </xf>
    <xf numFmtId="0" fontId="12" fillId="0" borderId="11" xfId="0" applyFont="1" applyBorder="1" applyAlignment="1">
      <alignment horizontal="center" vertical="center" wrapText="1"/>
    </xf>
    <xf numFmtId="0" fontId="12" fillId="0" borderId="12" xfId="0" applyFont="1" applyBorder="1" applyAlignment="1">
      <alignment horizontal="center"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0" fontId="19" fillId="0" borderId="2" xfId="0" applyFont="1" applyBorder="1" applyAlignment="1">
      <alignment vertical="center" wrapText="1"/>
    </xf>
    <xf numFmtId="0" fontId="19" fillId="0" borderId="4" xfId="0" applyFont="1" applyBorder="1" applyAlignment="1">
      <alignment vertical="center" wrapText="1"/>
    </xf>
    <xf numFmtId="15" fontId="7" fillId="0" borderId="1" xfId="2" applyNumberFormat="1" applyFont="1" applyBorder="1" applyAlignment="1">
      <alignment vertical="center" wrapText="1"/>
    </xf>
    <xf numFmtId="0" fontId="5" fillId="0" borderId="1" xfId="0" applyFont="1" applyBorder="1" applyAlignment="1">
      <alignment horizontal="right" wrapText="1"/>
    </xf>
    <xf numFmtId="15" fontId="0" fillId="0" borderId="2" xfId="0" applyNumberFormat="1" applyBorder="1" applyAlignment="1">
      <alignment horizontal="right" wrapText="1"/>
    </xf>
    <xf numFmtId="15" fontId="0" fillId="0" borderId="4" xfId="0" applyNumberFormat="1" applyBorder="1" applyAlignment="1">
      <alignment horizontal="right"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0" fontId="2" fillId="0" borderId="1" xfId="0" applyFont="1" applyBorder="1" applyAlignment="1">
      <alignment horizontal="center" vertical="center"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38" fontId="8" fillId="3" borderId="1" xfId="2" applyNumberFormat="1" applyFont="1" applyFill="1" applyBorder="1" applyAlignment="1">
      <alignment horizontal="center" vertical="center" wrapText="1"/>
    </xf>
    <xf numFmtId="180" fontId="8" fillId="0" borderId="1" xfId="2" applyNumberFormat="1" applyFont="1" applyBorder="1" applyAlignment="1">
      <alignment horizontal="center" vertical="center" wrapText="1"/>
    </xf>
    <xf numFmtId="0" fontId="6" fillId="0" borderId="1" xfId="0" applyFont="1" applyBorder="1" applyAlignment="1">
      <alignment horizontal="right"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0" fontId="0" fillId="0" borderId="1" xfId="0" applyBorder="1" applyAlignment="1">
      <alignment horizontal="center" vertical="center" wrapText="1"/>
    </xf>
    <xf numFmtId="0" fontId="0" fillId="0" borderId="1" xfId="0" applyBorder="1" applyAlignment="1">
      <alignment horizontal="right" wrapText="1"/>
    </xf>
    <xf numFmtId="169" fontId="7" fillId="0" borderId="1" xfId="5" applyNumberFormat="1" applyFont="1" applyBorder="1" applyAlignment="1">
      <alignment horizontal="right" wrapText="1"/>
    </xf>
    <xf numFmtId="169" fontId="5" fillId="0" borderId="1" xfId="0" applyNumberFormat="1" applyFont="1" applyBorder="1" applyAlignment="1">
      <alignment horizontal="right"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8" fillId="14" borderId="1"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14" fontId="0" fillId="0" borderId="1" xfId="0" applyNumberFormat="1" applyBorder="1" applyAlignment="1">
      <alignment horizontal="right"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0" fontId="7" fillId="0" borderId="0" xfId="2" applyFont="1" applyAlignment="1">
      <alignment horizontal="center" vertical="center" wrapText="1"/>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0" fontId="9" fillId="0" borderId="1" xfId="2" applyFont="1" applyBorder="1" applyAlignment="1">
      <alignment horizontal="center" vertical="center" wrapText="1"/>
    </xf>
    <xf numFmtId="0" fontId="51" fillId="0" borderId="1" xfId="0" applyFont="1" applyBorder="1" applyAlignment="1">
      <alignment horizontal="center" vertical="center" wrapText="1"/>
    </xf>
    <xf numFmtId="0" fontId="9" fillId="0" borderId="1" xfId="0" applyFont="1" applyBorder="1" applyAlignment="1">
      <alignment horizontal="right" wrapText="1"/>
    </xf>
    <xf numFmtId="14" fontId="51" fillId="0" borderId="1" xfId="0" applyNumberFormat="1" applyFont="1" applyBorder="1" applyAlignment="1">
      <alignment horizontal="right" wrapText="1"/>
    </xf>
    <xf numFmtId="0" fontId="51" fillId="0" borderId="1" xfId="0" applyFont="1" applyBorder="1" applyAlignment="1">
      <alignment horizontal="right" wrapText="1"/>
    </xf>
    <xf numFmtId="169" fontId="9" fillId="0" borderId="1" xfId="5" applyNumberFormat="1" applyFont="1" applyBorder="1" applyAlignment="1">
      <alignment horizontal="right" wrapText="1"/>
    </xf>
    <xf numFmtId="169" fontId="7" fillId="0" borderId="0" xfId="5" applyNumberFormat="1" applyFont="1" applyAlignment="1">
      <alignment horizontal="center" vertical="center" wrapText="1"/>
    </xf>
    <xf numFmtId="169" fontId="2" fillId="0" borderId="1" xfId="0" applyNumberFormat="1" applyFont="1" applyBorder="1" applyAlignment="1">
      <alignment horizontal="right" wrapText="1"/>
    </xf>
    <xf numFmtId="169" fontId="0" fillId="0" borderId="1" xfId="0" applyNumberFormat="1" applyBorder="1" applyAlignment="1">
      <alignment horizontal="right" wrapText="1"/>
    </xf>
    <xf numFmtId="175" fontId="5" fillId="0" borderId="1" xfId="0" applyNumberFormat="1"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69" fontId="5" fillId="0" borderId="1" xfId="0" applyNumberFormat="1" applyFont="1" applyBorder="1" applyAlignment="1">
      <alignment horizontal="right"/>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0" fontId="19" fillId="0" borderId="1" xfId="0" applyFont="1" applyBorder="1" applyAlignment="1">
      <alignment horizontal="right" wrapText="1"/>
    </xf>
    <xf numFmtId="14" fontId="2" fillId="0" borderId="1" xfId="0" applyNumberFormat="1" applyFont="1" applyBorder="1" applyAlignment="1">
      <alignment horizontal="right" wrapText="1"/>
    </xf>
    <xf numFmtId="0" fontId="19" fillId="0" borderId="1" xfId="0" applyFont="1" applyBorder="1" applyAlignment="1">
      <alignment horizontal="center" vertical="center" wrapText="1"/>
    </xf>
    <xf numFmtId="169" fontId="5" fillId="0" borderId="1" xfId="0" applyNumberFormat="1" applyFont="1" applyBorder="1" applyAlignment="1">
      <alignment horizontal="center" vertical="center" wrapText="1"/>
    </xf>
    <xf numFmtId="169" fontId="5" fillId="0" borderId="1" xfId="0" applyNumberFormat="1" applyFont="1" applyBorder="1" applyAlignment="1">
      <alignment horizontal="center"/>
    </xf>
    <xf numFmtId="0" fontId="19" fillId="0" borderId="2" xfId="0" applyFont="1" applyBorder="1" applyAlignment="1">
      <alignment horizontal="right" wrapText="1"/>
    </xf>
    <xf numFmtId="0" fontId="19"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69" fontId="7" fillId="0" borderId="3" xfId="5" applyNumberFormat="1" applyFont="1" applyBorder="1" applyAlignment="1">
      <alignment horizontal="right" wrapText="1"/>
    </xf>
    <xf numFmtId="15" fontId="11" fillId="0" borderId="8" xfId="2" applyNumberFormat="1" applyBorder="1" applyAlignment="1">
      <alignment horizontal="center" vertical="center"/>
    </xf>
    <xf numFmtId="15" fontId="11" fillId="0" borderId="10" xfId="2" applyNumberFormat="1" applyBorder="1" applyAlignment="1">
      <alignment horizontal="center" vertical="center"/>
    </xf>
    <xf numFmtId="15" fontId="7" fillId="0" borderId="2" xfId="2" applyNumberFormat="1" applyFont="1" applyBorder="1" applyAlignment="1">
      <alignment horizontal="right" vertical="center" wrapText="1"/>
    </xf>
    <xf numFmtId="15" fontId="7" fillId="0" borderId="4" xfId="2"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0" fontId="7" fillId="0" borderId="1" xfId="2" applyFont="1" applyBorder="1" applyAlignment="1">
      <alignment horizontal="center"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9" fontId="2" fillId="0" borderId="2" xfId="0" applyNumberFormat="1" applyFont="1" applyBorder="1" applyAlignment="1">
      <alignment horizontal="right" vertical="center" wrapText="1"/>
    </xf>
    <xf numFmtId="0" fontId="2" fillId="0" borderId="3" xfId="0" applyFont="1" applyBorder="1" applyAlignment="1">
      <alignment horizontal="right" vertical="center" wrapText="1"/>
    </xf>
    <xf numFmtId="0" fontId="2" fillId="0" borderId="4" xfId="0" applyFont="1" applyBorder="1" applyAlignment="1">
      <alignment horizontal="right" vertical="center" wrapText="1"/>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72" fontId="17" fillId="0" borderId="2" xfId="11" applyNumberFormat="1" applyFont="1" applyBorder="1" applyAlignment="1">
      <alignment horizontal="right" vertical="center" wrapText="1"/>
    </xf>
    <xf numFmtId="172" fontId="17"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5" fontId="7" fillId="0" borderId="1" xfId="2" applyNumberFormat="1" applyFont="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165"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9" fontId="7" fillId="0" borderId="1" xfId="5"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7" fillId="0" borderId="11" xfId="2" applyFont="1" applyBorder="1" applyAlignment="1">
      <alignment horizontal="center" vertical="center" wrapText="1"/>
    </xf>
    <xf numFmtId="0" fontId="0" fillId="0" borderId="11" xfId="0" applyBorder="1" applyAlignment="1">
      <alignment horizontal="center" vertical="center" wrapText="1"/>
    </xf>
    <xf numFmtId="0" fontId="2" fillId="0" borderId="11" xfId="0" applyFont="1" applyBorder="1" applyAlignment="1">
      <alignment horizontal="center" vertical="center" wrapText="1"/>
    </xf>
    <xf numFmtId="14" fontId="0" fillId="0" borderId="11" xfId="0" applyNumberFormat="1" applyBorder="1" applyAlignment="1">
      <alignment horizontal="right" wrapText="1"/>
    </xf>
    <xf numFmtId="0" fontId="2" fillId="0" borderId="11" xfId="0" applyFont="1" applyBorder="1" applyAlignment="1">
      <alignment horizontal="right" wrapText="1"/>
    </xf>
    <xf numFmtId="169" fontId="7" fillId="0" borderId="11" xfId="5" applyNumberFormat="1" applyFont="1" applyBorder="1" applyAlignment="1">
      <alignment horizontal="right" wrapText="1"/>
    </xf>
    <xf numFmtId="15" fontId="0" fillId="0" borderId="1" xfId="0" applyNumberFormat="1" applyBorder="1" applyAlignment="1">
      <alignment horizontal="righ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7" fillId="0" borderId="13" xfId="2" applyFont="1" applyBorder="1" applyAlignment="1">
      <alignment horizontal="left" vertical="center" wrapText="1"/>
    </xf>
    <xf numFmtId="0" fontId="7" fillId="0" borderId="0" xfId="2" applyFont="1" applyAlignment="1">
      <alignment horizontal="left" vertical="center" wrapText="1"/>
    </xf>
    <xf numFmtId="0" fontId="7" fillId="0" borderId="14" xfId="2" applyFont="1" applyBorder="1" applyAlignment="1">
      <alignment horizontal="left" vertical="center" wrapText="1"/>
    </xf>
    <xf numFmtId="0" fontId="7" fillId="0" borderId="8" xfId="2" applyFont="1" applyBorder="1" applyAlignment="1">
      <alignment horizontal="left" vertical="center" wrapText="1"/>
    </xf>
    <xf numFmtId="0" fontId="7" fillId="0" borderId="9" xfId="2" applyFont="1" applyBorder="1" applyAlignment="1">
      <alignment horizontal="left" vertical="center" wrapText="1"/>
    </xf>
    <xf numFmtId="0" fontId="7" fillId="0" borderId="10" xfId="2" applyFont="1" applyBorder="1" applyAlignment="1">
      <alignment horizontal="left" vertical="center" wrapText="1"/>
    </xf>
    <xf numFmtId="169" fontId="35" fillId="0" borderId="2" xfId="14" applyNumberFormat="1" applyBorder="1" applyAlignment="1">
      <alignment horizontal="right" wrapText="1"/>
    </xf>
    <xf numFmtId="169" fontId="35" fillId="0" borderId="4" xfId="14" applyNumberFormat="1" applyBorder="1" applyAlignment="1">
      <alignment horizontal="right" wrapText="1"/>
    </xf>
    <xf numFmtId="0" fontId="7" fillId="0" borderId="2" xfId="0" applyFont="1" applyBorder="1" applyAlignment="1">
      <alignment horizontal="left" wrapText="1"/>
    </xf>
    <xf numFmtId="0" fontId="7" fillId="0" borderId="4" xfId="0" applyFont="1" applyBorder="1" applyAlignment="1">
      <alignment horizontal="left" wrapText="1"/>
    </xf>
    <xf numFmtId="169" fontId="2" fillId="0" borderId="1" xfId="0" applyNumberFormat="1" applyFont="1" applyBorder="1" applyAlignment="1">
      <alignment horizontal="center"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6" fontId="7" fillId="0" borderId="1" xfId="5" applyNumberFormat="1" applyFont="1" applyBorder="1" applyAlignment="1">
      <alignment wrapText="1"/>
    </xf>
    <xf numFmtId="0" fontId="19" fillId="0" borderId="2" xfId="0" applyFont="1" applyBorder="1" applyAlignment="1">
      <alignment wrapText="1"/>
    </xf>
    <xf numFmtId="0" fontId="19" fillId="0" borderId="4" xfId="0" applyFont="1" applyBorder="1" applyAlignment="1">
      <alignment wrapText="1"/>
    </xf>
    <xf numFmtId="15" fontId="7" fillId="0" borderId="1" xfId="2" applyNumberFormat="1" applyFont="1" applyBorder="1" applyAlignment="1">
      <alignment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0" fontId="7" fillId="0" borderId="1" xfId="2" applyFont="1" applyBorder="1" applyAlignment="1">
      <alignment horizontal="justify" vertical="justify" wrapText="1"/>
    </xf>
    <xf numFmtId="176" fontId="2" fillId="0" borderId="1" xfId="0" applyNumberFormat="1" applyFont="1" applyBorder="1" applyAlignment="1">
      <alignment wrapText="1"/>
    </xf>
    <xf numFmtId="0" fontId="19" fillId="0" borderId="1" xfId="0" applyFont="1" applyBorder="1" applyAlignment="1">
      <alignment wrapText="1"/>
    </xf>
    <xf numFmtId="0" fontId="17" fillId="0" borderId="1" xfId="2" applyFont="1" applyBorder="1" applyAlignment="1">
      <alignment horizontal="center" wrapText="1"/>
    </xf>
    <xf numFmtId="0" fontId="12" fillId="0" borderId="1" xfId="0"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17" fillId="0" borderId="1" xfId="2" applyNumberFormat="1" applyFont="1" applyBorder="1" applyAlignment="1">
      <alignment wrapText="1"/>
    </xf>
    <xf numFmtId="176" fontId="17" fillId="0" borderId="2" xfId="5" applyNumberFormat="1" applyFont="1" applyBorder="1" applyAlignment="1">
      <alignment wrapText="1"/>
    </xf>
    <xf numFmtId="176" fontId="17" fillId="0" borderId="4" xfId="5" applyNumberFormat="1" applyFont="1" applyBorder="1" applyAlignment="1">
      <alignment wrapText="1"/>
    </xf>
    <xf numFmtId="169" fontId="2" fillId="0" borderId="1" xfId="0" applyNumberFormat="1" applyFont="1" applyBorder="1" applyAlignment="1">
      <alignmen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69" fontId="7" fillId="0" borderId="1" xfId="5" applyNumberFormat="1" applyFont="1" applyFill="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0" fontId="33" fillId="0" borderId="17" xfId="12" applyFont="1" applyBorder="1" applyAlignment="1">
      <alignment horizontal="center" vertical="center"/>
    </xf>
    <xf numFmtId="0" fontId="33" fillId="0" borderId="15" xfId="12" applyFont="1" applyBorder="1" applyAlignment="1">
      <alignment horizontal="center" vertical="center"/>
    </xf>
    <xf numFmtId="0" fontId="33" fillId="0" borderId="16" xfId="12" applyFont="1" applyBorder="1" applyAlignment="1">
      <alignment horizontal="center" vertical="center"/>
    </xf>
    <xf numFmtId="0" fontId="33" fillId="0" borderId="22" xfId="12" applyFont="1" applyBorder="1" applyAlignment="1">
      <alignment horizontal="center" vertical="center"/>
    </xf>
    <xf numFmtId="0" fontId="33" fillId="0" borderId="0" xfId="12" applyFont="1" applyAlignment="1">
      <alignment horizontal="center" vertical="center"/>
    </xf>
    <xf numFmtId="0" fontId="33" fillId="0" borderId="21"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23"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2" xfId="12" applyFont="1" applyBorder="1" applyAlignment="1">
      <alignment horizontal="center" vertical="center"/>
    </xf>
    <xf numFmtId="0" fontId="26" fillId="0" borderId="0" xfId="12" applyFont="1" applyAlignment="1">
      <alignment horizontal="center" vertical="center"/>
    </xf>
    <xf numFmtId="0" fontId="26"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56" fillId="0" borderId="2" xfId="12" applyNumberFormat="1" applyFont="1" applyBorder="1" applyAlignment="1">
      <alignment horizontal="center" vertical="center"/>
    </xf>
    <xf numFmtId="0" fontId="56" fillId="0" borderId="3" xfId="12" applyFont="1" applyBorder="1" applyAlignment="1">
      <alignment horizontal="center" vertical="center"/>
    </xf>
    <xf numFmtId="0" fontId="56" fillId="0" borderId="4" xfId="12" applyFont="1" applyBorder="1" applyAlignment="1">
      <alignment horizontal="center" vertical="center"/>
    </xf>
    <xf numFmtId="0" fontId="40" fillId="0" borderId="44" xfId="12" applyFont="1" applyBorder="1" applyAlignment="1">
      <alignment horizontal="center" vertical="center"/>
    </xf>
    <xf numFmtId="0" fontId="40" fillId="0" borderId="6" xfId="12" applyFont="1" applyBorder="1" applyAlignment="1">
      <alignment horizontal="center" vertical="center"/>
    </xf>
    <xf numFmtId="0" fontId="40" fillId="0" borderId="7" xfId="12" applyFont="1" applyBorder="1" applyAlignment="1">
      <alignment horizontal="center" vertical="center"/>
    </xf>
    <xf numFmtId="0" fontId="40" fillId="0" borderId="43" xfId="12" applyFont="1" applyBorder="1" applyAlignment="1">
      <alignment horizontal="center" vertical="center"/>
    </xf>
    <xf numFmtId="0" fontId="40" fillId="0" borderId="9" xfId="12" applyFont="1" applyBorder="1" applyAlignment="1">
      <alignment horizontal="center" vertical="center"/>
    </xf>
    <xf numFmtId="0" fontId="40"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7" xfId="12" applyNumberFormat="1" applyFont="1" applyBorder="1" applyAlignment="1">
      <alignment horizontal="center" vertical="center" shrinkToFit="1"/>
    </xf>
    <xf numFmtId="0" fontId="10" fillId="14" borderId="1" xfId="7" applyFont="1" applyFill="1" applyBorder="1" applyAlignment="1">
      <alignment horizontal="center" vertical="center" wrapText="1"/>
    </xf>
    <xf numFmtId="14" fontId="3" fillId="18" borderId="2" xfId="12" applyNumberFormat="1" applyFont="1" applyFill="1" applyBorder="1" applyAlignment="1">
      <alignment horizontal="center" vertical="center"/>
    </xf>
    <xf numFmtId="0" fontId="3" fillId="18" borderId="3" xfId="12" applyFont="1" applyFill="1" applyBorder="1" applyAlignment="1">
      <alignment horizontal="center" vertical="center"/>
    </xf>
    <xf numFmtId="0" fontId="3" fillId="18" borderId="4" xfId="12" applyFont="1" applyFill="1" applyBorder="1" applyAlignment="1">
      <alignment horizontal="center" vertical="center"/>
    </xf>
    <xf numFmtId="0" fontId="10" fillId="14" borderId="34"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8"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0" fontId="10" fillId="14" borderId="63"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0" fontId="47" fillId="14" borderId="34" xfId="7" applyFont="1" applyFill="1" applyBorder="1" applyAlignment="1">
      <alignment horizontal="center" vertical="center" wrapText="1"/>
    </xf>
    <xf numFmtId="0" fontId="10" fillId="14" borderId="17" xfId="13" applyFont="1" applyFill="1" applyBorder="1" applyAlignment="1">
      <alignment horizontal="center" vertical="center" wrapText="1"/>
    </xf>
    <xf numFmtId="0" fontId="10" fillId="14" borderId="15" xfId="13" applyFont="1" applyFill="1" applyBorder="1" applyAlignment="1">
      <alignment horizontal="center" vertical="center" wrapText="1"/>
    </xf>
    <xf numFmtId="0" fontId="10" fillId="14" borderId="16" xfId="13" applyFont="1" applyFill="1" applyBorder="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10" fillId="14" borderId="25"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0" fontId="4" fillId="20" borderId="25" xfId="12" applyFont="1" applyFill="1" applyBorder="1" applyAlignment="1">
      <alignment horizontal="center" vertical="center" wrapText="1"/>
    </xf>
    <xf numFmtId="0" fontId="54" fillId="7" borderId="17" xfId="12" applyFont="1" applyFill="1" applyBorder="1" applyAlignment="1">
      <alignment horizontal="center" vertical="center" wrapText="1"/>
    </xf>
    <xf numFmtId="0" fontId="54" fillId="7" borderId="15" xfId="12" applyFont="1" applyFill="1" applyBorder="1" applyAlignment="1">
      <alignment horizontal="center" vertical="center" wrapText="1"/>
    </xf>
    <xf numFmtId="0" fontId="54" fillId="7" borderId="16" xfId="12" applyFont="1" applyFill="1" applyBorder="1" applyAlignment="1">
      <alignment horizontal="center" vertical="center" wrapText="1"/>
    </xf>
    <xf numFmtId="0" fontId="54" fillId="7" borderId="23" xfId="12" applyFont="1" applyFill="1" applyBorder="1" applyAlignment="1">
      <alignment horizontal="center" vertical="center" wrapText="1"/>
    </xf>
    <xf numFmtId="0" fontId="54" fillId="7" borderId="24" xfId="12" applyFont="1" applyFill="1" applyBorder="1" applyAlignment="1">
      <alignment horizontal="center" vertical="center" wrapText="1"/>
    </xf>
    <xf numFmtId="0" fontId="54" fillId="7" borderId="25" xfId="12" applyFont="1" applyFill="1" applyBorder="1" applyAlignment="1">
      <alignment horizontal="center" vertical="center" wrapText="1"/>
    </xf>
    <xf numFmtId="0" fontId="20" fillId="7" borderId="17" xfId="12" applyFont="1" applyFill="1" applyBorder="1" applyAlignment="1">
      <alignment horizontal="center" vertical="center" wrapText="1"/>
    </xf>
    <xf numFmtId="0" fontId="20" fillId="7" borderId="15" xfId="12" applyFont="1" applyFill="1" applyBorder="1" applyAlignment="1">
      <alignment horizontal="center" vertical="center" wrapText="1"/>
    </xf>
    <xf numFmtId="0" fontId="20" fillId="7" borderId="23" xfId="12" applyFont="1" applyFill="1" applyBorder="1" applyAlignment="1">
      <alignment horizontal="center" vertical="center" wrapText="1"/>
    </xf>
    <xf numFmtId="0" fontId="20" fillId="7" borderId="24" xfId="12" applyFont="1" applyFill="1" applyBorder="1" applyAlignment="1">
      <alignment horizontal="center" vertical="center" wrapText="1"/>
    </xf>
    <xf numFmtId="0" fontId="20" fillId="7" borderId="16" xfId="12" applyFont="1" applyFill="1" applyBorder="1" applyAlignment="1">
      <alignment horizontal="center" vertical="center" wrapText="1"/>
    </xf>
    <xf numFmtId="0" fontId="20" fillId="7" borderId="25" xfId="12" applyFont="1" applyFill="1" applyBorder="1" applyAlignment="1">
      <alignment horizontal="center" vertical="center" wrapText="1"/>
    </xf>
    <xf numFmtId="0" fontId="3" fillId="21" borderId="17" xfId="12" applyFont="1" applyFill="1" applyBorder="1" applyAlignment="1">
      <alignment horizontal="center" vertical="center" wrapText="1"/>
    </xf>
    <xf numFmtId="0" fontId="3" fillId="21" borderId="23" xfId="12" applyFont="1" applyFill="1" applyBorder="1" applyAlignment="1">
      <alignment horizontal="center" vertical="center" wrapText="1"/>
    </xf>
    <xf numFmtId="0" fontId="40" fillId="0" borderId="58" xfId="12" applyFont="1" applyBorder="1" applyAlignment="1">
      <alignment horizontal="center" vertical="center"/>
    </xf>
    <xf numFmtId="0" fontId="40" fillId="0" borderId="59" xfId="12" applyFont="1" applyBorder="1" applyAlignment="1">
      <alignment horizontal="center" vertical="center"/>
    </xf>
    <xf numFmtId="0" fontId="40" fillId="0" borderId="60" xfId="12" applyFont="1" applyBorder="1" applyAlignment="1">
      <alignment horizontal="center" vertical="center"/>
    </xf>
    <xf numFmtId="0" fontId="40" fillId="0" borderId="45" xfId="12" applyFont="1" applyBorder="1" applyAlignment="1">
      <alignment horizontal="center" vertical="center"/>
    </xf>
    <xf numFmtId="0" fontId="40" fillId="0" borderId="39" xfId="12" applyFont="1" applyBorder="1" applyAlignment="1">
      <alignment horizontal="center" vertical="center"/>
    </xf>
    <xf numFmtId="0" fontId="40" fillId="0" borderId="46" xfId="12" applyFont="1" applyBorder="1" applyAlignment="1">
      <alignment horizontal="center" vertical="center"/>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0" fillId="0" borderId="22" xfId="12" applyFont="1" applyBorder="1" applyAlignment="1">
      <alignment horizontal="center" vertical="center"/>
    </xf>
    <xf numFmtId="0" fontId="40" fillId="0" borderId="0" xfId="12" applyFont="1" applyAlignment="1">
      <alignment horizontal="center" vertical="center"/>
    </xf>
    <xf numFmtId="0" fontId="40"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40" xfId="12" applyNumberFormat="1" applyFont="1" applyBorder="1" applyAlignment="1">
      <alignment horizontal="center" vertical="center" shrinkToFi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33" fillId="0" borderId="23" xfId="12" applyFont="1" applyBorder="1" applyAlignment="1">
      <alignment horizontal="center" vertical="center"/>
    </xf>
    <xf numFmtId="0" fontId="33" fillId="0" borderId="24" xfId="12" applyFont="1" applyBorder="1" applyAlignment="1">
      <alignment horizontal="center" vertical="center"/>
    </xf>
    <xf numFmtId="0" fontId="33" fillId="0" borderId="25" xfId="12" applyFont="1" applyBorder="1" applyAlignment="1">
      <alignment horizontal="center" vertical="center"/>
    </xf>
    <xf numFmtId="0" fontId="10" fillId="14" borderId="22" xfId="7" applyFont="1" applyFill="1" applyBorder="1" applyAlignment="1">
      <alignment horizontal="center" vertical="center" wrapText="1"/>
    </xf>
    <xf numFmtId="0" fontId="10" fillId="14" borderId="0" xfId="7" applyFont="1" applyFill="1" applyAlignment="1">
      <alignment horizontal="center" vertical="center" wrapText="1"/>
    </xf>
    <xf numFmtId="0" fontId="10" fillId="14" borderId="14" xfId="7" applyFont="1" applyFill="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4" fillId="18" borderId="2" xfId="7" applyNumberFormat="1" applyFont="1" applyFill="1" applyBorder="1" applyAlignment="1">
      <alignment horizontal="center" vertical="center"/>
    </xf>
    <xf numFmtId="14" fontId="34" fillId="18" borderId="3" xfId="7" applyNumberFormat="1" applyFont="1" applyFill="1" applyBorder="1" applyAlignment="1">
      <alignment horizontal="center" vertical="center"/>
    </xf>
    <xf numFmtId="14" fontId="34" fillId="18" borderId="4" xfId="7" applyNumberFormat="1" applyFont="1" applyFill="1" applyBorder="1" applyAlignment="1">
      <alignment horizontal="center" vertical="center"/>
    </xf>
    <xf numFmtId="0" fontId="40" fillId="0" borderId="17" xfId="12" applyFont="1" applyBorder="1" applyAlignment="1">
      <alignment horizontal="center" vertical="center"/>
    </xf>
    <xf numFmtId="0" fontId="40" fillId="0" borderId="15" xfId="12" applyFont="1" applyBorder="1" applyAlignment="1">
      <alignment horizontal="center" vertical="center"/>
    </xf>
    <xf numFmtId="0" fontId="40" fillId="0" borderId="16" xfId="12" applyFont="1" applyBorder="1" applyAlignment="1">
      <alignment horizontal="center" vertical="center"/>
    </xf>
    <xf numFmtId="0" fontId="40" fillId="0" borderId="23" xfId="12" applyFont="1" applyBorder="1" applyAlignment="1">
      <alignment horizontal="center" vertical="center"/>
    </xf>
    <xf numFmtId="0" fontId="40" fillId="0" borderId="24" xfId="12" applyFont="1" applyBorder="1" applyAlignment="1">
      <alignment horizontal="center" vertical="center"/>
    </xf>
    <xf numFmtId="0" fontId="40" fillId="0" borderId="21" xfId="12" applyFont="1" applyBorder="1" applyAlignment="1">
      <alignment horizontal="center" vertical="center"/>
    </xf>
    <xf numFmtId="0" fontId="57" fillId="20" borderId="15" xfId="12" applyFont="1" applyFill="1" applyBorder="1" applyAlignment="1">
      <alignment horizontal="center" vertical="center" wrapText="1"/>
    </xf>
    <xf numFmtId="0" fontId="57" fillId="20" borderId="16" xfId="12" applyFont="1" applyFill="1" applyBorder="1" applyAlignment="1">
      <alignment horizontal="center" vertical="center" wrapText="1"/>
    </xf>
    <xf numFmtId="0" fontId="57" fillId="20" borderId="23" xfId="12" applyFont="1" applyFill="1" applyBorder="1" applyAlignment="1">
      <alignment horizontal="center" vertical="center" wrapText="1"/>
    </xf>
    <xf numFmtId="0" fontId="57" fillId="20" borderId="24" xfId="12" applyFont="1" applyFill="1" applyBorder="1" applyAlignment="1">
      <alignment horizontal="center" vertical="center" wrapText="1"/>
    </xf>
    <xf numFmtId="0" fontId="57" fillId="20" borderId="25" xfId="12" applyFont="1" applyFill="1" applyBorder="1" applyAlignment="1">
      <alignment horizontal="center" vertical="center" wrapText="1"/>
    </xf>
    <xf numFmtId="0" fontId="3" fillId="0" borderId="61" xfId="12" applyFont="1" applyBorder="1" applyAlignment="1">
      <alignment horizontal="center" vertical="center"/>
    </xf>
    <xf numFmtId="0" fontId="3" fillId="0" borderId="26" xfId="12" applyFont="1" applyBorder="1" applyAlignment="1">
      <alignment horizontal="center" vertical="center"/>
    </xf>
    <xf numFmtId="0" fontId="23" fillId="0" borderId="2" xfId="12" applyFont="1" applyBorder="1" applyAlignment="1">
      <alignment horizontal="center" vertical="center"/>
    </xf>
    <xf numFmtId="0" fontId="23" fillId="0" borderId="26" xfId="12" applyFont="1" applyBorder="1" applyAlignment="1">
      <alignment horizontal="center" vertical="center"/>
    </xf>
    <xf numFmtId="0" fontId="25" fillId="6" borderId="45" xfId="12" applyFont="1" applyFill="1" applyBorder="1" applyAlignment="1">
      <alignment horizontal="justify" vertical="top" wrapText="1"/>
    </xf>
    <xf numFmtId="0" fontId="25" fillId="6" borderId="39" xfId="12" applyFont="1" applyFill="1" applyBorder="1" applyAlignment="1">
      <alignment horizontal="justify" vertical="top" wrapText="1"/>
    </xf>
    <xf numFmtId="0" fontId="25" fillId="6" borderId="46" xfId="12" applyFont="1" applyFill="1" applyBorder="1" applyAlignment="1">
      <alignment horizontal="justify" vertical="top" wrapText="1"/>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23" fillId="14" borderId="22" xfId="12" applyFont="1" applyFill="1" applyBorder="1" applyAlignment="1">
      <alignment horizontal="center" vertical="center" wrapText="1"/>
    </xf>
    <xf numFmtId="0" fontId="23" fillId="14" borderId="0" xfId="12" applyFont="1" applyFill="1" applyAlignment="1">
      <alignment horizontal="center" vertical="center" wrapText="1"/>
    </xf>
    <xf numFmtId="0" fontId="23" fillId="14" borderId="21" xfId="12" applyFont="1" applyFill="1" applyBorder="1" applyAlignment="1">
      <alignment horizontal="center" vertical="center" wrapText="1"/>
    </xf>
    <xf numFmtId="0" fontId="23" fillId="14" borderId="23" xfId="12" applyFont="1" applyFill="1" applyBorder="1" applyAlignment="1">
      <alignment horizontal="center" vertical="center" wrapText="1"/>
    </xf>
    <xf numFmtId="0" fontId="23" fillId="14" borderId="24" xfId="12" applyFont="1" applyFill="1" applyBorder="1" applyAlignment="1">
      <alignment horizontal="center" vertical="center" wrapText="1"/>
    </xf>
    <xf numFmtId="0" fontId="23" fillId="14" borderId="25" xfId="12" applyFont="1" applyFill="1" applyBorder="1" applyAlignment="1">
      <alignment horizontal="center" vertical="center" wrapText="1"/>
    </xf>
    <xf numFmtId="0" fontId="40" fillId="0" borderId="8" xfId="12" applyFont="1" applyBorder="1" applyAlignment="1">
      <alignment horizontal="center" vertical="center"/>
    </xf>
    <xf numFmtId="17" fontId="23" fillId="0" borderId="9" xfId="12" applyNumberFormat="1" applyFont="1" applyBorder="1" applyAlignment="1">
      <alignment horizontal="center" vertical="center"/>
    </xf>
    <xf numFmtId="17" fontId="23" fillId="0" borderId="10" xfId="12" applyNumberFormat="1" applyFont="1" applyBorder="1" applyAlignment="1">
      <alignment horizontal="center" vertical="center"/>
    </xf>
    <xf numFmtId="0" fontId="40" fillId="0" borderId="57" xfId="12" applyFont="1" applyBorder="1" applyAlignment="1">
      <alignment horizontal="center" vertical="center"/>
    </xf>
    <xf numFmtId="0" fontId="40" fillId="0" borderId="5" xfId="12" applyFont="1" applyBorder="1" applyAlignment="1">
      <alignment horizontal="center" vertical="center"/>
    </xf>
    <xf numFmtId="0" fontId="23" fillId="0" borderId="6" xfId="12" applyFont="1" applyBorder="1" applyAlignment="1">
      <alignment horizontal="center" vertical="center"/>
    </xf>
    <xf numFmtId="0" fontId="23" fillId="0" borderId="7" xfId="12" applyFont="1" applyBorder="1" applyAlignment="1">
      <alignment horizontal="center" vertical="center"/>
    </xf>
    <xf numFmtId="0" fontId="23" fillId="6" borderId="1" xfId="12" applyFont="1" applyFill="1" applyBorder="1" applyAlignment="1">
      <alignment horizontal="left" vertical="top" wrapText="1"/>
    </xf>
    <xf numFmtId="0" fontId="25" fillId="6" borderId="1" xfId="12" applyFont="1" applyFill="1" applyBorder="1" applyAlignment="1">
      <alignment horizontal="left" vertical="top" wrapText="1"/>
    </xf>
    <xf numFmtId="0" fontId="25" fillId="6" borderId="1" xfId="12" applyFont="1" applyFill="1" applyBorder="1" applyAlignment="1">
      <alignment horizontal="left" vertical="center" wrapText="1"/>
    </xf>
    <xf numFmtId="0" fontId="33" fillId="0" borderId="12" xfId="12" applyFont="1" applyBorder="1" applyAlignment="1">
      <alignment horizontal="center" vertical="center"/>
    </xf>
    <xf numFmtId="0" fontId="33" fillId="0" borderId="1" xfId="12" applyFont="1" applyBorder="1" applyAlignment="1">
      <alignment horizontal="center" vertical="center"/>
    </xf>
    <xf numFmtId="0" fontId="23" fillId="6" borderId="45" xfId="12" applyFont="1" applyFill="1" applyBorder="1" applyAlignment="1">
      <alignment horizontal="justify" vertical="top" wrapText="1"/>
    </xf>
    <xf numFmtId="0" fontId="0" fillId="6" borderId="45" xfId="12" applyFont="1" applyFill="1" applyBorder="1" applyAlignment="1">
      <alignment horizontal="left" vertical="top" wrapText="1"/>
    </xf>
    <xf numFmtId="0" fontId="3" fillId="6" borderId="39" xfId="12" applyFont="1" applyFill="1" applyBorder="1" applyAlignment="1">
      <alignment horizontal="left" vertical="top" wrapText="1"/>
    </xf>
    <xf numFmtId="0" fontId="3" fillId="6" borderId="46" xfId="12" applyFont="1" applyFill="1" applyBorder="1" applyAlignment="1">
      <alignment horizontal="left" vertical="top" wrapText="1"/>
    </xf>
    <xf numFmtId="0" fontId="23" fillId="6" borderId="39" xfId="12" applyFont="1" applyFill="1" applyBorder="1" applyAlignment="1">
      <alignment horizontal="justify" vertical="top" wrapText="1"/>
    </xf>
    <xf numFmtId="0" fontId="23" fillId="6" borderId="46" xfId="12" applyFont="1" applyFill="1" applyBorder="1" applyAlignment="1">
      <alignment horizontal="justify" vertical="top" wrapText="1"/>
    </xf>
    <xf numFmtId="0" fontId="25" fillId="6" borderId="1" xfId="12" applyFont="1" applyFill="1" applyBorder="1" applyAlignment="1">
      <alignment horizontal="justify" vertical="top" wrapText="1"/>
    </xf>
    <xf numFmtId="0" fontId="0" fillId="6" borderId="45" xfId="12" applyFont="1" applyFill="1" applyBorder="1" applyAlignment="1">
      <alignment horizontal="justify" vertical="top" wrapText="1"/>
    </xf>
    <xf numFmtId="0" fontId="3" fillId="6" borderId="39" xfId="12" applyFont="1" applyFill="1" applyBorder="1" applyAlignment="1">
      <alignment horizontal="justify" vertical="top" wrapText="1"/>
    </xf>
    <xf numFmtId="0" fontId="3" fillId="6" borderId="46" xfId="12" applyFont="1" applyFill="1" applyBorder="1" applyAlignment="1">
      <alignment horizontal="justify" vertical="top" wrapText="1"/>
    </xf>
    <xf numFmtId="0" fontId="23" fillId="6" borderId="45" xfId="12" applyFont="1" applyFill="1" applyBorder="1" applyAlignment="1">
      <alignment horizontal="justify" wrapText="1"/>
    </xf>
    <xf numFmtId="0" fontId="25" fillId="6" borderId="39" xfId="12" applyFont="1" applyFill="1" applyBorder="1" applyAlignment="1">
      <alignment horizontal="justify" wrapText="1"/>
    </xf>
    <xf numFmtId="0" fontId="25" fillId="6" borderId="46" xfId="12" applyFont="1" applyFill="1" applyBorder="1" applyAlignment="1">
      <alignment horizontal="justify" wrapText="1"/>
    </xf>
    <xf numFmtId="0" fontId="55" fillId="0" borderId="22" xfId="12" applyFont="1" applyBorder="1" applyAlignment="1">
      <alignment horizontal="center" vertical="center"/>
    </xf>
    <xf numFmtId="0" fontId="55" fillId="0" borderId="0" xfId="12" applyFont="1" applyAlignment="1">
      <alignment horizontal="center" vertical="center"/>
    </xf>
    <xf numFmtId="0" fontId="55" fillId="0" borderId="21" xfId="12" applyFont="1" applyBorder="1" applyAlignment="1">
      <alignment horizontal="center" vertical="center"/>
    </xf>
    <xf numFmtId="0" fontId="3" fillId="6" borderId="45" xfId="12" applyFont="1" applyFill="1" applyBorder="1" applyAlignment="1">
      <alignment horizontal="justify" vertical="top" wrapText="1"/>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5.xml"/><Relationship Id="rId26" Type="http://schemas.openxmlformats.org/officeDocument/2006/relationships/externalLink" Target="externalLinks/externalLink13.xml"/><Relationship Id="rId39" Type="http://schemas.openxmlformats.org/officeDocument/2006/relationships/externalLink" Target="externalLinks/externalLink26.xml"/><Relationship Id="rId3" Type="http://schemas.openxmlformats.org/officeDocument/2006/relationships/worksheet" Target="worksheets/sheet3.xml"/><Relationship Id="rId21" Type="http://schemas.openxmlformats.org/officeDocument/2006/relationships/externalLink" Target="externalLinks/externalLink8.xml"/><Relationship Id="rId34" Type="http://schemas.openxmlformats.org/officeDocument/2006/relationships/externalLink" Target="externalLinks/externalLink21.xml"/><Relationship Id="rId42"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4.xml"/><Relationship Id="rId25" Type="http://schemas.openxmlformats.org/officeDocument/2006/relationships/externalLink" Target="externalLinks/externalLink12.xml"/><Relationship Id="rId33" Type="http://schemas.openxmlformats.org/officeDocument/2006/relationships/externalLink" Target="externalLinks/externalLink20.xml"/><Relationship Id="rId38" Type="http://schemas.openxmlformats.org/officeDocument/2006/relationships/externalLink" Target="externalLinks/externalLink25.xml"/><Relationship Id="rId2" Type="http://schemas.openxmlformats.org/officeDocument/2006/relationships/worksheet" Target="worksheets/sheet2.xml"/><Relationship Id="rId16" Type="http://schemas.openxmlformats.org/officeDocument/2006/relationships/externalLink" Target="externalLinks/externalLink3.xml"/><Relationship Id="rId20" Type="http://schemas.openxmlformats.org/officeDocument/2006/relationships/externalLink" Target="externalLinks/externalLink7.xml"/><Relationship Id="rId29" Type="http://schemas.openxmlformats.org/officeDocument/2006/relationships/externalLink" Target="externalLinks/externalLink16.xml"/><Relationship Id="rId41" Type="http://schemas.openxmlformats.org/officeDocument/2006/relationships/externalLink" Target="externalLinks/externalLink2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1.xml"/><Relationship Id="rId32" Type="http://schemas.openxmlformats.org/officeDocument/2006/relationships/externalLink" Target="externalLinks/externalLink19.xml"/><Relationship Id="rId37" Type="http://schemas.openxmlformats.org/officeDocument/2006/relationships/externalLink" Target="externalLinks/externalLink24.xml"/><Relationship Id="rId40" Type="http://schemas.openxmlformats.org/officeDocument/2006/relationships/externalLink" Target="externalLinks/externalLink27.xml"/><Relationship Id="rId45"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2.xml"/><Relationship Id="rId23" Type="http://schemas.openxmlformats.org/officeDocument/2006/relationships/externalLink" Target="externalLinks/externalLink10.xml"/><Relationship Id="rId28" Type="http://schemas.openxmlformats.org/officeDocument/2006/relationships/externalLink" Target="externalLinks/externalLink15.xml"/><Relationship Id="rId36" Type="http://schemas.openxmlformats.org/officeDocument/2006/relationships/externalLink" Target="externalLinks/externalLink23.xml"/><Relationship Id="rId10" Type="http://schemas.openxmlformats.org/officeDocument/2006/relationships/worksheet" Target="worksheets/sheet10.xml"/><Relationship Id="rId19" Type="http://schemas.openxmlformats.org/officeDocument/2006/relationships/externalLink" Target="externalLinks/externalLink6.xml"/><Relationship Id="rId31" Type="http://schemas.openxmlformats.org/officeDocument/2006/relationships/externalLink" Target="externalLinks/externalLink18.xml"/><Relationship Id="rId44"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1.xml"/><Relationship Id="rId22" Type="http://schemas.openxmlformats.org/officeDocument/2006/relationships/externalLink" Target="externalLinks/externalLink9.xml"/><Relationship Id="rId27" Type="http://schemas.openxmlformats.org/officeDocument/2006/relationships/externalLink" Target="externalLinks/externalLink14.xml"/><Relationship Id="rId30" Type="http://schemas.openxmlformats.org/officeDocument/2006/relationships/externalLink" Target="externalLinks/externalLink17.xml"/><Relationship Id="rId35" Type="http://schemas.openxmlformats.org/officeDocument/2006/relationships/externalLink" Target="externalLinks/externalLink22.xml"/><Relationship Id="rId43" Type="http://schemas.openxmlformats.org/officeDocument/2006/relationships/styles" Target="styles.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(Formato!$F$249:$G$249,Formato!$H$249:$I$249)</c:f>
              <c:strCache>
                <c:ptCount val="3"/>
                <c:pt idx="0">
                  <c:v>Programado</c:v>
                </c:pt>
                <c:pt idx="2">
                  <c:v>Ejecutado</c:v>
                </c:pt>
              </c:strCache>
            </c:strRef>
          </c:cat>
          <c:val>
            <c:numRef>
              <c:f>(Formato!$F$250:$G$250,Formato!$H$250:$I$250)</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073337536"/>
        <c:axId val="1073338080"/>
      </c:barChart>
      <c:catAx>
        <c:axId val="107333753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38080"/>
        <c:crosses val="autoZero"/>
        <c:auto val="0"/>
        <c:lblAlgn val="ctr"/>
        <c:lblOffset val="100"/>
        <c:tickMarkSkip val="1"/>
        <c:noMultiLvlLbl val="0"/>
      </c:catAx>
      <c:valAx>
        <c:axId val="10733380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375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(Formato!$E$165:$F$165,Formato!$G$165:$H$165)</c:f>
              <c:strCache>
                <c:ptCount val="3"/>
                <c:pt idx="0">
                  <c:v>Programado</c:v>
                </c:pt>
                <c:pt idx="2">
                  <c:v>Ejecutado</c:v>
                </c:pt>
              </c:strCache>
            </c:strRef>
          </c:cat>
          <c:val>
            <c:numRef>
              <c:f>(Formato!$E$166:$F$166,Formato!$G$166:$H$166)</c:f>
              <c:numCache>
                <c:formatCode>0.00%</c:formatCode>
                <c:ptCount val="4"/>
                <c:pt idx="0">
                  <c:v>0.62829999999999997</c:v>
                </c:pt>
                <c:pt idx="2">
                  <c:v>0.7611</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073342432"/>
        <c:axId val="1073342976"/>
      </c:barChart>
      <c:catAx>
        <c:axId val="10733424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42976"/>
        <c:crosses val="autoZero"/>
        <c:auto val="0"/>
        <c:lblAlgn val="ctr"/>
        <c:lblOffset val="100"/>
        <c:tickMarkSkip val="1"/>
        <c:noMultiLvlLbl val="0"/>
      </c:catAx>
      <c:valAx>
        <c:axId val="10733429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424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(Formato!$F$211:$G$211,Formato!$H$211:$I$211)</c:f>
              <c:strCache>
                <c:ptCount val="3"/>
                <c:pt idx="0">
                  <c:v>Programado</c:v>
                </c:pt>
                <c:pt idx="2">
                  <c:v>Ejecutado</c:v>
                </c:pt>
              </c:strCache>
            </c:strRef>
          </c:cat>
          <c:val>
            <c:numRef>
              <c:f>(Formato!$F$212:$G$212,Formato!$H$212:$I$212)</c:f>
              <c:numCache>
                <c:formatCode>0.00%</c:formatCode>
                <c:ptCount val="4"/>
                <c:pt idx="0">
                  <c:v>0.44119999999999998</c:v>
                </c:pt>
                <c:pt idx="2">
                  <c:v>0.57269999999999999</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073346784"/>
        <c:axId val="1073343520"/>
      </c:barChart>
      <c:catAx>
        <c:axId val="107334678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43520"/>
        <c:crosses val="autoZero"/>
        <c:auto val="0"/>
        <c:lblAlgn val="ctr"/>
        <c:lblOffset val="100"/>
        <c:tickMarkSkip val="1"/>
        <c:noMultiLvlLbl val="0"/>
      </c:catAx>
      <c:valAx>
        <c:axId val="107334352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467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(Formato!$E$264:$F$264,Formato!$G$264:$H$264)</c:f>
              <c:strCache>
                <c:ptCount val="3"/>
                <c:pt idx="0">
                  <c:v>Programado</c:v>
                </c:pt>
                <c:pt idx="2">
                  <c:v>Ejecutado</c:v>
                </c:pt>
              </c:strCache>
            </c:strRef>
          </c:cat>
          <c:val>
            <c:numRef>
              <c:f>(Formato!$E$265:$F$265,Formato!$G$265:$H$265)</c:f>
              <c:numCache>
                <c:formatCode>0.00%</c:formatCode>
                <c:ptCount val="4"/>
                <c:pt idx="0">
                  <c:v>0.69730000000000003</c:v>
                </c:pt>
                <c:pt idx="2">
                  <c:v>0.79190000000000005</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073333728"/>
        <c:axId val="1073332096"/>
      </c:barChart>
      <c:catAx>
        <c:axId val="10733337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32096"/>
        <c:crosses val="autoZero"/>
        <c:auto val="0"/>
        <c:lblAlgn val="ctr"/>
        <c:lblOffset val="100"/>
        <c:tickMarkSkip val="1"/>
        <c:noMultiLvlLbl val="0"/>
      </c:catAx>
      <c:valAx>
        <c:axId val="10733320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337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(Formato!$F$283:$G$283,Formato!$H$283:$I$283)</c:f>
              <c:strCache>
                <c:ptCount val="3"/>
                <c:pt idx="0">
                  <c:v>Programado</c:v>
                </c:pt>
                <c:pt idx="2">
                  <c:v>Ejecutado</c:v>
                </c:pt>
              </c:strCache>
            </c:strRef>
          </c:cat>
          <c:val>
            <c:numRef>
              <c:f>(Formato!$F$284:$G$284,Formato!$H$298:$I$298)</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073344064"/>
        <c:axId val="1073335360"/>
      </c:barChart>
      <c:catAx>
        <c:axId val="10733440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35360"/>
        <c:crosses val="autoZero"/>
        <c:auto val="0"/>
        <c:lblAlgn val="ctr"/>
        <c:lblOffset val="100"/>
        <c:tickMarkSkip val="1"/>
        <c:noMultiLvlLbl val="0"/>
      </c:catAx>
      <c:valAx>
        <c:axId val="107333536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440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Formato!$B$153:$D$158</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Formato!$H$153:$H$158</c:f>
              <c:numCache>
                <c:formatCode>0.00%</c:formatCode>
                <c:ptCount val="6"/>
                <c:pt idx="0">
                  <c:v>0.7611</c:v>
                </c:pt>
                <c:pt idx="1">
                  <c:v>0.57269999999999999</c:v>
                </c:pt>
                <c:pt idx="2" formatCode="0%">
                  <c:v>1</c:v>
                </c:pt>
                <c:pt idx="3">
                  <c:v>0.79190000000000005</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073344608"/>
        <c:axId val="1073348960"/>
      </c:barChart>
      <c:catAx>
        <c:axId val="107334460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48960"/>
        <c:crosses val="autoZero"/>
        <c:auto val="1"/>
        <c:lblAlgn val="ctr"/>
        <c:lblOffset val="100"/>
        <c:noMultiLvlLbl val="0"/>
      </c:catAx>
      <c:valAx>
        <c:axId val="1073348960"/>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446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jpeg"/><Relationship Id="rId3" Type="http://schemas.openxmlformats.org/officeDocument/2006/relationships/image" Target="../media/image9.jpeg"/><Relationship Id="rId7" Type="http://schemas.openxmlformats.org/officeDocument/2006/relationships/image" Target="../media/image13.jp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g"/><Relationship Id="rId5" Type="http://schemas.openxmlformats.org/officeDocument/2006/relationships/image" Target="../media/image11.jpg"/><Relationship Id="rId4" Type="http://schemas.openxmlformats.org/officeDocument/2006/relationships/image" Target="../media/image10.jpg"/><Relationship Id="rId9" Type="http://schemas.openxmlformats.org/officeDocument/2006/relationships/image" Target="../media/image15.jpeg"/></Relationships>
</file>

<file path=xl/drawings/_rels/drawing4.xml.rels><?xml version="1.0" encoding="UTF-8" standalone="yes"?>
<Relationships xmlns="http://schemas.openxmlformats.org/package/2006/relationships"><Relationship Id="rId8" Type="http://schemas.openxmlformats.org/officeDocument/2006/relationships/image" Target="../media/image22.jpeg"/><Relationship Id="rId13" Type="http://schemas.openxmlformats.org/officeDocument/2006/relationships/image" Target="../media/image27.jpeg"/><Relationship Id="rId3" Type="http://schemas.openxmlformats.org/officeDocument/2006/relationships/image" Target="../media/image17.jpeg"/><Relationship Id="rId7" Type="http://schemas.openxmlformats.org/officeDocument/2006/relationships/image" Target="../media/image21.jpeg"/><Relationship Id="rId12" Type="http://schemas.openxmlformats.org/officeDocument/2006/relationships/image" Target="../media/image26.jpeg"/><Relationship Id="rId2" Type="http://schemas.openxmlformats.org/officeDocument/2006/relationships/image" Target="../media/image16.png"/><Relationship Id="rId1" Type="http://schemas.openxmlformats.org/officeDocument/2006/relationships/image" Target="../media/image7.jpeg"/><Relationship Id="rId6" Type="http://schemas.openxmlformats.org/officeDocument/2006/relationships/image" Target="../media/image20.jpeg"/><Relationship Id="rId11" Type="http://schemas.openxmlformats.org/officeDocument/2006/relationships/image" Target="../media/image25.jpeg"/><Relationship Id="rId5" Type="http://schemas.openxmlformats.org/officeDocument/2006/relationships/image" Target="../media/image19.jpeg"/><Relationship Id="rId10" Type="http://schemas.openxmlformats.org/officeDocument/2006/relationships/image" Target="../media/image24.jpeg"/><Relationship Id="rId4" Type="http://schemas.openxmlformats.org/officeDocument/2006/relationships/image" Target="../media/image18.jpeg"/><Relationship Id="rId9" Type="http://schemas.openxmlformats.org/officeDocument/2006/relationships/image" Target="../media/image23.jpeg"/><Relationship Id="rId14" Type="http://schemas.openxmlformats.org/officeDocument/2006/relationships/image" Target="../media/image28.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4.jpeg"/><Relationship Id="rId13" Type="http://schemas.openxmlformats.org/officeDocument/2006/relationships/image" Target="../media/image39.jpeg"/><Relationship Id="rId3" Type="http://schemas.openxmlformats.org/officeDocument/2006/relationships/image" Target="../media/image29.jpeg"/><Relationship Id="rId7" Type="http://schemas.openxmlformats.org/officeDocument/2006/relationships/image" Target="../media/image33.jpeg"/><Relationship Id="rId12" Type="http://schemas.openxmlformats.org/officeDocument/2006/relationships/image" Target="../media/image38.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32.jpeg"/><Relationship Id="rId11" Type="http://schemas.openxmlformats.org/officeDocument/2006/relationships/image" Target="../media/image37.jpeg"/><Relationship Id="rId5" Type="http://schemas.openxmlformats.org/officeDocument/2006/relationships/image" Target="../media/image31.jpeg"/><Relationship Id="rId10" Type="http://schemas.openxmlformats.org/officeDocument/2006/relationships/image" Target="../media/image36.jpeg"/><Relationship Id="rId4" Type="http://schemas.openxmlformats.org/officeDocument/2006/relationships/image" Target="../media/image30.jpeg"/><Relationship Id="rId9" Type="http://schemas.openxmlformats.org/officeDocument/2006/relationships/image" Target="../media/image35.jpeg"/><Relationship Id="rId14" Type="http://schemas.openxmlformats.org/officeDocument/2006/relationships/image" Target="../media/image40.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6.jpeg"/><Relationship Id="rId13" Type="http://schemas.openxmlformats.org/officeDocument/2006/relationships/image" Target="../media/image51.jpeg"/><Relationship Id="rId18" Type="http://schemas.openxmlformats.org/officeDocument/2006/relationships/image" Target="../media/image56.jpeg"/><Relationship Id="rId26" Type="http://schemas.openxmlformats.org/officeDocument/2006/relationships/image" Target="../media/image64.jpeg"/><Relationship Id="rId3" Type="http://schemas.openxmlformats.org/officeDocument/2006/relationships/image" Target="../media/image41.jpeg"/><Relationship Id="rId21" Type="http://schemas.openxmlformats.org/officeDocument/2006/relationships/image" Target="../media/image59.jpeg"/><Relationship Id="rId7" Type="http://schemas.openxmlformats.org/officeDocument/2006/relationships/image" Target="../media/image45.jpeg"/><Relationship Id="rId12" Type="http://schemas.openxmlformats.org/officeDocument/2006/relationships/image" Target="../media/image50.jpeg"/><Relationship Id="rId17" Type="http://schemas.openxmlformats.org/officeDocument/2006/relationships/image" Target="../media/image55.jpeg"/><Relationship Id="rId25" Type="http://schemas.openxmlformats.org/officeDocument/2006/relationships/image" Target="../media/image63.jpeg"/><Relationship Id="rId2" Type="http://schemas.openxmlformats.org/officeDocument/2006/relationships/image" Target="../media/image8.png"/><Relationship Id="rId16" Type="http://schemas.openxmlformats.org/officeDocument/2006/relationships/image" Target="../media/image54.jpeg"/><Relationship Id="rId20" Type="http://schemas.openxmlformats.org/officeDocument/2006/relationships/image" Target="../media/image58.jpeg"/><Relationship Id="rId29" Type="http://schemas.openxmlformats.org/officeDocument/2006/relationships/image" Target="../media/image67.jpeg"/><Relationship Id="rId1" Type="http://schemas.openxmlformats.org/officeDocument/2006/relationships/image" Target="../media/image7.jpeg"/><Relationship Id="rId6" Type="http://schemas.openxmlformats.org/officeDocument/2006/relationships/image" Target="../media/image44.jpeg"/><Relationship Id="rId11" Type="http://schemas.openxmlformats.org/officeDocument/2006/relationships/image" Target="../media/image49.jpeg"/><Relationship Id="rId24" Type="http://schemas.openxmlformats.org/officeDocument/2006/relationships/image" Target="../media/image62.jpeg"/><Relationship Id="rId5" Type="http://schemas.openxmlformats.org/officeDocument/2006/relationships/image" Target="../media/image43.jpeg"/><Relationship Id="rId15" Type="http://schemas.openxmlformats.org/officeDocument/2006/relationships/image" Target="../media/image53.jpeg"/><Relationship Id="rId23" Type="http://schemas.openxmlformats.org/officeDocument/2006/relationships/image" Target="../media/image61.jpeg"/><Relationship Id="rId28" Type="http://schemas.openxmlformats.org/officeDocument/2006/relationships/image" Target="../media/image66.jpeg"/><Relationship Id="rId10" Type="http://schemas.openxmlformats.org/officeDocument/2006/relationships/image" Target="../media/image48.jpeg"/><Relationship Id="rId19" Type="http://schemas.openxmlformats.org/officeDocument/2006/relationships/image" Target="../media/image57.jpeg"/><Relationship Id="rId4" Type="http://schemas.openxmlformats.org/officeDocument/2006/relationships/image" Target="../media/image42.jpeg"/><Relationship Id="rId9" Type="http://schemas.openxmlformats.org/officeDocument/2006/relationships/image" Target="../media/image47.jpeg"/><Relationship Id="rId14" Type="http://schemas.openxmlformats.org/officeDocument/2006/relationships/image" Target="../media/image52.jpeg"/><Relationship Id="rId22" Type="http://schemas.openxmlformats.org/officeDocument/2006/relationships/image" Target="../media/image60.jpeg"/><Relationship Id="rId27" Type="http://schemas.openxmlformats.org/officeDocument/2006/relationships/image" Target="../media/image65.jpeg"/><Relationship Id="rId30" Type="http://schemas.openxmlformats.org/officeDocument/2006/relationships/image" Target="../media/image68.jpeg"/></Relationships>
</file>

<file path=xl/drawings/_rels/drawing7.xml.rels><?xml version="1.0" encoding="UTF-8" standalone="yes"?>
<Relationships xmlns="http://schemas.openxmlformats.org/package/2006/relationships"><Relationship Id="rId8" Type="http://schemas.openxmlformats.org/officeDocument/2006/relationships/image" Target="../media/image74.jpeg"/><Relationship Id="rId13" Type="http://schemas.openxmlformats.org/officeDocument/2006/relationships/image" Target="../media/image79.jpeg"/><Relationship Id="rId18" Type="http://schemas.openxmlformats.org/officeDocument/2006/relationships/image" Target="../media/image84.jpeg"/><Relationship Id="rId26" Type="http://schemas.openxmlformats.org/officeDocument/2006/relationships/image" Target="../media/image92.jpeg"/><Relationship Id="rId39" Type="http://schemas.openxmlformats.org/officeDocument/2006/relationships/image" Target="../media/image105.jpeg"/><Relationship Id="rId3" Type="http://schemas.openxmlformats.org/officeDocument/2006/relationships/image" Target="../media/image69.jpeg"/><Relationship Id="rId21" Type="http://schemas.openxmlformats.org/officeDocument/2006/relationships/image" Target="../media/image87.jpeg"/><Relationship Id="rId34" Type="http://schemas.openxmlformats.org/officeDocument/2006/relationships/image" Target="../media/image100.jpeg"/><Relationship Id="rId42" Type="http://schemas.openxmlformats.org/officeDocument/2006/relationships/image" Target="../media/image108.jpeg"/><Relationship Id="rId7" Type="http://schemas.openxmlformats.org/officeDocument/2006/relationships/image" Target="../media/image73.jpeg"/><Relationship Id="rId12" Type="http://schemas.openxmlformats.org/officeDocument/2006/relationships/image" Target="../media/image78.jpeg"/><Relationship Id="rId17" Type="http://schemas.openxmlformats.org/officeDocument/2006/relationships/image" Target="../media/image83.jpeg"/><Relationship Id="rId25" Type="http://schemas.openxmlformats.org/officeDocument/2006/relationships/image" Target="../media/image91.jpeg"/><Relationship Id="rId33" Type="http://schemas.openxmlformats.org/officeDocument/2006/relationships/image" Target="../media/image99.jpeg"/><Relationship Id="rId38" Type="http://schemas.openxmlformats.org/officeDocument/2006/relationships/image" Target="../media/image104.jpeg"/><Relationship Id="rId2" Type="http://schemas.openxmlformats.org/officeDocument/2006/relationships/image" Target="../media/image8.png"/><Relationship Id="rId16" Type="http://schemas.openxmlformats.org/officeDocument/2006/relationships/image" Target="../media/image82.jpeg"/><Relationship Id="rId20" Type="http://schemas.openxmlformats.org/officeDocument/2006/relationships/image" Target="../media/image86.jpeg"/><Relationship Id="rId29" Type="http://schemas.openxmlformats.org/officeDocument/2006/relationships/image" Target="../media/image95.jpeg"/><Relationship Id="rId41" Type="http://schemas.openxmlformats.org/officeDocument/2006/relationships/image" Target="../media/image107.jpeg"/><Relationship Id="rId1" Type="http://schemas.openxmlformats.org/officeDocument/2006/relationships/image" Target="../media/image7.jpeg"/><Relationship Id="rId6" Type="http://schemas.openxmlformats.org/officeDocument/2006/relationships/image" Target="../media/image72.jpeg"/><Relationship Id="rId11" Type="http://schemas.openxmlformats.org/officeDocument/2006/relationships/image" Target="../media/image77.jpeg"/><Relationship Id="rId24" Type="http://schemas.openxmlformats.org/officeDocument/2006/relationships/image" Target="../media/image90.jpeg"/><Relationship Id="rId32" Type="http://schemas.openxmlformats.org/officeDocument/2006/relationships/image" Target="../media/image98.jpeg"/><Relationship Id="rId37" Type="http://schemas.openxmlformats.org/officeDocument/2006/relationships/image" Target="../media/image103.jpeg"/><Relationship Id="rId40" Type="http://schemas.openxmlformats.org/officeDocument/2006/relationships/image" Target="../media/image106.jpeg"/><Relationship Id="rId5" Type="http://schemas.openxmlformats.org/officeDocument/2006/relationships/image" Target="../media/image71.jpeg"/><Relationship Id="rId15" Type="http://schemas.openxmlformats.org/officeDocument/2006/relationships/image" Target="../media/image81.jpeg"/><Relationship Id="rId23" Type="http://schemas.openxmlformats.org/officeDocument/2006/relationships/image" Target="../media/image89.jpeg"/><Relationship Id="rId28" Type="http://schemas.openxmlformats.org/officeDocument/2006/relationships/image" Target="../media/image94.jpeg"/><Relationship Id="rId36" Type="http://schemas.openxmlformats.org/officeDocument/2006/relationships/image" Target="../media/image102.jpeg"/><Relationship Id="rId10" Type="http://schemas.openxmlformats.org/officeDocument/2006/relationships/image" Target="../media/image76.jpeg"/><Relationship Id="rId19" Type="http://schemas.openxmlformats.org/officeDocument/2006/relationships/image" Target="../media/image85.jpeg"/><Relationship Id="rId31" Type="http://schemas.openxmlformats.org/officeDocument/2006/relationships/image" Target="../media/image97.jpeg"/><Relationship Id="rId44" Type="http://schemas.openxmlformats.org/officeDocument/2006/relationships/image" Target="../media/image110.jpeg"/><Relationship Id="rId4" Type="http://schemas.openxmlformats.org/officeDocument/2006/relationships/image" Target="../media/image70.jpeg"/><Relationship Id="rId9" Type="http://schemas.openxmlformats.org/officeDocument/2006/relationships/image" Target="../media/image75.jpeg"/><Relationship Id="rId14" Type="http://schemas.openxmlformats.org/officeDocument/2006/relationships/image" Target="../media/image80.jpeg"/><Relationship Id="rId22" Type="http://schemas.openxmlformats.org/officeDocument/2006/relationships/image" Target="../media/image88.jpeg"/><Relationship Id="rId27" Type="http://schemas.openxmlformats.org/officeDocument/2006/relationships/image" Target="../media/image93.jpeg"/><Relationship Id="rId30" Type="http://schemas.openxmlformats.org/officeDocument/2006/relationships/image" Target="../media/image96.jpeg"/><Relationship Id="rId35" Type="http://schemas.openxmlformats.org/officeDocument/2006/relationships/image" Target="../media/image101.jpeg"/><Relationship Id="rId43" Type="http://schemas.openxmlformats.org/officeDocument/2006/relationships/image" Target="../media/image109.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6.jpeg"/><Relationship Id="rId13" Type="http://schemas.openxmlformats.org/officeDocument/2006/relationships/image" Target="../media/image121.jpeg"/><Relationship Id="rId3" Type="http://schemas.openxmlformats.org/officeDocument/2006/relationships/image" Target="../media/image111.jpeg"/><Relationship Id="rId7" Type="http://schemas.openxmlformats.org/officeDocument/2006/relationships/image" Target="../media/image115.jpeg"/><Relationship Id="rId12" Type="http://schemas.openxmlformats.org/officeDocument/2006/relationships/image" Target="../media/image120.jpeg"/><Relationship Id="rId2" Type="http://schemas.openxmlformats.org/officeDocument/2006/relationships/image" Target="../media/image16.png"/><Relationship Id="rId1" Type="http://schemas.openxmlformats.org/officeDocument/2006/relationships/image" Target="../media/image7.jpeg"/><Relationship Id="rId6" Type="http://schemas.openxmlformats.org/officeDocument/2006/relationships/image" Target="../media/image114.jpeg"/><Relationship Id="rId11" Type="http://schemas.openxmlformats.org/officeDocument/2006/relationships/image" Target="../media/image119.jpeg"/><Relationship Id="rId5" Type="http://schemas.openxmlformats.org/officeDocument/2006/relationships/image" Target="../media/image113.jpeg"/><Relationship Id="rId15" Type="http://schemas.openxmlformats.org/officeDocument/2006/relationships/image" Target="../media/image123.jpeg"/><Relationship Id="rId10" Type="http://schemas.openxmlformats.org/officeDocument/2006/relationships/image" Target="../media/image118.jpeg"/><Relationship Id="rId4" Type="http://schemas.openxmlformats.org/officeDocument/2006/relationships/image" Target="../media/image112.jpeg"/><Relationship Id="rId9" Type="http://schemas.openxmlformats.org/officeDocument/2006/relationships/image" Target="../media/image117.jpeg"/><Relationship Id="rId14" Type="http://schemas.openxmlformats.org/officeDocument/2006/relationships/image" Target="../media/image122.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30.jpeg"/><Relationship Id="rId13" Type="http://schemas.openxmlformats.org/officeDocument/2006/relationships/image" Target="../media/image135.jpeg"/><Relationship Id="rId18" Type="http://schemas.openxmlformats.org/officeDocument/2006/relationships/image" Target="../media/image140.jpeg"/><Relationship Id="rId26" Type="http://schemas.openxmlformats.org/officeDocument/2006/relationships/image" Target="../media/image148.jpeg"/><Relationship Id="rId39" Type="http://schemas.openxmlformats.org/officeDocument/2006/relationships/image" Target="../media/image161.jpeg"/><Relationship Id="rId3" Type="http://schemas.openxmlformats.org/officeDocument/2006/relationships/image" Target="../media/image125.jpeg"/><Relationship Id="rId21" Type="http://schemas.openxmlformats.org/officeDocument/2006/relationships/image" Target="../media/image143.jpeg"/><Relationship Id="rId34" Type="http://schemas.openxmlformats.org/officeDocument/2006/relationships/image" Target="../media/image156.jpeg"/><Relationship Id="rId42" Type="http://schemas.openxmlformats.org/officeDocument/2006/relationships/image" Target="../media/image164.jpeg"/><Relationship Id="rId47" Type="http://schemas.openxmlformats.org/officeDocument/2006/relationships/image" Target="../media/image169.jpeg"/><Relationship Id="rId7" Type="http://schemas.openxmlformats.org/officeDocument/2006/relationships/image" Target="../media/image129.jpeg"/><Relationship Id="rId12" Type="http://schemas.openxmlformats.org/officeDocument/2006/relationships/image" Target="../media/image134.jpeg"/><Relationship Id="rId17" Type="http://schemas.openxmlformats.org/officeDocument/2006/relationships/image" Target="../media/image139.jpeg"/><Relationship Id="rId25" Type="http://schemas.openxmlformats.org/officeDocument/2006/relationships/image" Target="../media/image147.jpeg"/><Relationship Id="rId33" Type="http://schemas.openxmlformats.org/officeDocument/2006/relationships/image" Target="../media/image155.jpeg"/><Relationship Id="rId38" Type="http://schemas.openxmlformats.org/officeDocument/2006/relationships/image" Target="../media/image160.jpeg"/><Relationship Id="rId46" Type="http://schemas.openxmlformats.org/officeDocument/2006/relationships/image" Target="../media/image168.jpeg"/><Relationship Id="rId2" Type="http://schemas.openxmlformats.org/officeDocument/2006/relationships/image" Target="../media/image124.png"/><Relationship Id="rId16" Type="http://schemas.openxmlformats.org/officeDocument/2006/relationships/image" Target="../media/image138.jpeg"/><Relationship Id="rId20" Type="http://schemas.openxmlformats.org/officeDocument/2006/relationships/image" Target="../media/image142.jpeg"/><Relationship Id="rId29" Type="http://schemas.openxmlformats.org/officeDocument/2006/relationships/image" Target="../media/image151.jpeg"/><Relationship Id="rId41" Type="http://schemas.openxmlformats.org/officeDocument/2006/relationships/image" Target="../media/image163.jpeg"/><Relationship Id="rId1" Type="http://schemas.openxmlformats.org/officeDocument/2006/relationships/image" Target="../media/image7.jpeg"/><Relationship Id="rId6" Type="http://schemas.openxmlformats.org/officeDocument/2006/relationships/image" Target="../media/image128.jpeg"/><Relationship Id="rId11" Type="http://schemas.openxmlformats.org/officeDocument/2006/relationships/image" Target="../media/image133.jpeg"/><Relationship Id="rId24" Type="http://schemas.openxmlformats.org/officeDocument/2006/relationships/image" Target="../media/image146.jpeg"/><Relationship Id="rId32" Type="http://schemas.openxmlformats.org/officeDocument/2006/relationships/image" Target="../media/image154.jpeg"/><Relationship Id="rId37" Type="http://schemas.openxmlformats.org/officeDocument/2006/relationships/image" Target="../media/image159.jpeg"/><Relationship Id="rId40" Type="http://schemas.openxmlformats.org/officeDocument/2006/relationships/image" Target="../media/image162.jpeg"/><Relationship Id="rId45" Type="http://schemas.openxmlformats.org/officeDocument/2006/relationships/image" Target="../media/image167.jpeg"/><Relationship Id="rId5" Type="http://schemas.openxmlformats.org/officeDocument/2006/relationships/image" Target="../media/image127.jpeg"/><Relationship Id="rId15" Type="http://schemas.openxmlformats.org/officeDocument/2006/relationships/image" Target="../media/image137.jpeg"/><Relationship Id="rId23" Type="http://schemas.openxmlformats.org/officeDocument/2006/relationships/image" Target="../media/image145.jpeg"/><Relationship Id="rId28" Type="http://schemas.openxmlformats.org/officeDocument/2006/relationships/image" Target="../media/image150.jpeg"/><Relationship Id="rId36" Type="http://schemas.openxmlformats.org/officeDocument/2006/relationships/image" Target="../media/image158.jpeg"/><Relationship Id="rId10" Type="http://schemas.openxmlformats.org/officeDocument/2006/relationships/image" Target="../media/image132.jpeg"/><Relationship Id="rId19" Type="http://schemas.openxmlformats.org/officeDocument/2006/relationships/image" Target="../media/image141.jpeg"/><Relationship Id="rId31" Type="http://schemas.openxmlformats.org/officeDocument/2006/relationships/image" Target="../media/image153.jpeg"/><Relationship Id="rId44" Type="http://schemas.openxmlformats.org/officeDocument/2006/relationships/image" Target="../media/image166.jpeg"/><Relationship Id="rId4" Type="http://schemas.openxmlformats.org/officeDocument/2006/relationships/image" Target="../media/image126.jpeg"/><Relationship Id="rId9" Type="http://schemas.openxmlformats.org/officeDocument/2006/relationships/image" Target="../media/image131.jpeg"/><Relationship Id="rId14" Type="http://schemas.openxmlformats.org/officeDocument/2006/relationships/image" Target="../media/image136.jpeg"/><Relationship Id="rId22" Type="http://schemas.openxmlformats.org/officeDocument/2006/relationships/image" Target="../media/image144.jpeg"/><Relationship Id="rId27" Type="http://schemas.openxmlformats.org/officeDocument/2006/relationships/image" Target="../media/image149.jpeg"/><Relationship Id="rId30" Type="http://schemas.openxmlformats.org/officeDocument/2006/relationships/image" Target="../media/image152.jpeg"/><Relationship Id="rId35" Type="http://schemas.openxmlformats.org/officeDocument/2006/relationships/image" Target="../media/image157.jpeg"/><Relationship Id="rId43" Type="http://schemas.openxmlformats.org/officeDocument/2006/relationships/image" Target="../media/image165.jpeg"/><Relationship Id="rId48" Type="http://schemas.openxmlformats.org/officeDocument/2006/relationships/image" Target="../media/image170.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76.jpeg"/><Relationship Id="rId3" Type="http://schemas.openxmlformats.org/officeDocument/2006/relationships/image" Target="../media/image171.jpeg"/><Relationship Id="rId7" Type="http://schemas.openxmlformats.org/officeDocument/2006/relationships/image" Target="../media/image175.jpeg"/><Relationship Id="rId2" Type="http://schemas.openxmlformats.org/officeDocument/2006/relationships/image" Target="../media/image124.png"/><Relationship Id="rId1" Type="http://schemas.openxmlformats.org/officeDocument/2006/relationships/image" Target="../media/image7.jpeg"/><Relationship Id="rId6" Type="http://schemas.openxmlformats.org/officeDocument/2006/relationships/image" Target="../media/image174.jpeg"/><Relationship Id="rId5" Type="http://schemas.openxmlformats.org/officeDocument/2006/relationships/image" Target="../media/image173.jpeg"/><Relationship Id="rId4" Type="http://schemas.openxmlformats.org/officeDocument/2006/relationships/image" Target="../media/image172.jpeg"/></Relationships>
</file>

<file path=xl/drawings/_rels/drawing11.xml.rels><?xml version="1.0" encoding="UTF-8" standalone="yes"?>
<Relationships xmlns="http://schemas.openxmlformats.org/package/2006/relationships"><Relationship Id="rId26" Type="http://schemas.openxmlformats.org/officeDocument/2006/relationships/image" Target="../media/image200.jpeg"/><Relationship Id="rId21" Type="http://schemas.openxmlformats.org/officeDocument/2006/relationships/image" Target="../media/image195.jpeg"/><Relationship Id="rId42" Type="http://schemas.openxmlformats.org/officeDocument/2006/relationships/image" Target="../media/image216.jpeg"/><Relationship Id="rId47" Type="http://schemas.openxmlformats.org/officeDocument/2006/relationships/image" Target="../media/image221.jpeg"/><Relationship Id="rId63" Type="http://schemas.openxmlformats.org/officeDocument/2006/relationships/image" Target="../media/image237.jpeg"/><Relationship Id="rId68" Type="http://schemas.openxmlformats.org/officeDocument/2006/relationships/image" Target="../media/image242.jpeg"/><Relationship Id="rId84" Type="http://schemas.openxmlformats.org/officeDocument/2006/relationships/image" Target="../media/image258.jpeg"/><Relationship Id="rId89" Type="http://schemas.openxmlformats.org/officeDocument/2006/relationships/image" Target="../media/image263.jpeg"/><Relationship Id="rId112" Type="http://schemas.openxmlformats.org/officeDocument/2006/relationships/image" Target="../media/image286.jpeg"/><Relationship Id="rId2" Type="http://schemas.openxmlformats.org/officeDocument/2006/relationships/image" Target="../media/image124.png"/><Relationship Id="rId16" Type="http://schemas.openxmlformats.org/officeDocument/2006/relationships/image" Target="../media/image190.jpeg"/><Relationship Id="rId29" Type="http://schemas.openxmlformats.org/officeDocument/2006/relationships/image" Target="../media/image203.jpeg"/><Relationship Id="rId107" Type="http://schemas.openxmlformats.org/officeDocument/2006/relationships/image" Target="../media/image281.jpeg"/><Relationship Id="rId11" Type="http://schemas.openxmlformats.org/officeDocument/2006/relationships/image" Target="../media/image185.jpeg"/><Relationship Id="rId24" Type="http://schemas.openxmlformats.org/officeDocument/2006/relationships/image" Target="../media/image198.jpeg"/><Relationship Id="rId32" Type="http://schemas.openxmlformats.org/officeDocument/2006/relationships/image" Target="../media/image206.jpeg"/><Relationship Id="rId37" Type="http://schemas.openxmlformats.org/officeDocument/2006/relationships/image" Target="../media/image211.jpeg"/><Relationship Id="rId40" Type="http://schemas.openxmlformats.org/officeDocument/2006/relationships/image" Target="../media/image214.jpeg"/><Relationship Id="rId45" Type="http://schemas.openxmlformats.org/officeDocument/2006/relationships/image" Target="../media/image219.jpeg"/><Relationship Id="rId53" Type="http://schemas.openxmlformats.org/officeDocument/2006/relationships/image" Target="../media/image227.jpeg"/><Relationship Id="rId58" Type="http://schemas.openxmlformats.org/officeDocument/2006/relationships/image" Target="../media/image232.jpeg"/><Relationship Id="rId66" Type="http://schemas.openxmlformats.org/officeDocument/2006/relationships/image" Target="../media/image240.jpeg"/><Relationship Id="rId74" Type="http://schemas.openxmlformats.org/officeDocument/2006/relationships/image" Target="../media/image248.jpeg"/><Relationship Id="rId79" Type="http://schemas.openxmlformats.org/officeDocument/2006/relationships/image" Target="../media/image253.jpeg"/><Relationship Id="rId87" Type="http://schemas.openxmlformats.org/officeDocument/2006/relationships/image" Target="../media/image261.jpeg"/><Relationship Id="rId102" Type="http://schemas.openxmlformats.org/officeDocument/2006/relationships/image" Target="../media/image276.jpeg"/><Relationship Id="rId110" Type="http://schemas.openxmlformats.org/officeDocument/2006/relationships/image" Target="../media/image284.jpeg"/><Relationship Id="rId5" Type="http://schemas.openxmlformats.org/officeDocument/2006/relationships/image" Target="../media/image179.jpeg"/><Relationship Id="rId61" Type="http://schemas.openxmlformats.org/officeDocument/2006/relationships/image" Target="../media/image235.jpeg"/><Relationship Id="rId82" Type="http://schemas.openxmlformats.org/officeDocument/2006/relationships/image" Target="../media/image256.jpeg"/><Relationship Id="rId90" Type="http://schemas.openxmlformats.org/officeDocument/2006/relationships/image" Target="../media/image264.jpeg"/><Relationship Id="rId95" Type="http://schemas.openxmlformats.org/officeDocument/2006/relationships/image" Target="../media/image269.jpeg"/><Relationship Id="rId19" Type="http://schemas.openxmlformats.org/officeDocument/2006/relationships/image" Target="../media/image193.jpeg"/><Relationship Id="rId14" Type="http://schemas.openxmlformats.org/officeDocument/2006/relationships/image" Target="../media/image188.jpeg"/><Relationship Id="rId22" Type="http://schemas.openxmlformats.org/officeDocument/2006/relationships/image" Target="../media/image196.jpeg"/><Relationship Id="rId27" Type="http://schemas.openxmlformats.org/officeDocument/2006/relationships/image" Target="../media/image201.jpeg"/><Relationship Id="rId30" Type="http://schemas.openxmlformats.org/officeDocument/2006/relationships/image" Target="../media/image204.jpeg"/><Relationship Id="rId35" Type="http://schemas.openxmlformats.org/officeDocument/2006/relationships/image" Target="../media/image209.jpeg"/><Relationship Id="rId43" Type="http://schemas.openxmlformats.org/officeDocument/2006/relationships/image" Target="../media/image217.jpeg"/><Relationship Id="rId48" Type="http://schemas.openxmlformats.org/officeDocument/2006/relationships/image" Target="../media/image222.jpeg"/><Relationship Id="rId56" Type="http://schemas.openxmlformats.org/officeDocument/2006/relationships/image" Target="../media/image230.jpeg"/><Relationship Id="rId64" Type="http://schemas.openxmlformats.org/officeDocument/2006/relationships/image" Target="../media/image238.jpeg"/><Relationship Id="rId69" Type="http://schemas.openxmlformats.org/officeDocument/2006/relationships/image" Target="../media/image243.jpeg"/><Relationship Id="rId77" Type="http://schemas.openxmlformats.org/officeDocument/2006/relationships/image" Target="../media/image251.jpeg"/><Relationship Id="rId100" Type="http://schemas.openxmlformats.org/officeDocument/2006/relationships/image" Target="../media/image274.jpeg"/><Relationship Id="rId105" Type="http://schemas.openxmlformats.org/officeDocument/2006/relationships/image" Target="../media/image279.jpeg"/><Relationship Id="rId113" Type="http://schemas.openxmlformats.org/officeDocument/2006/relationships/image" Target="../media/image287.jpeg"/><Relationship Id="rId8" Type="http://schemas.openxmlformats.org/officeDocument/2006/relationships/image" Target="../media/image182.jpeg"/><Relationship Id="rId51" Type="http://schemas.openxmlformats.org/officeDocument/2006/relationships/image" Target="../media/image225.jpeg"/><Relationship Id="rId72" Type="http://schemas.openxmlformats.org/officeDocument/2006/relationships/image" Target="../media/image246.jpeg"/><Relationship Id="rId80" Type="http://schemas.openxmlformats.org/officeDocument/2006/relationships/image" Target="../media/image254.jpeg"/><Relationship Id="rId85" Type="http://schemas.openxmlformats.org/officeDocument/2006/relationships/image" Target="../media/image259.jpeg"/><Relationship Id="rId93" Type="http://schemas.openxmlformats.org/officeDocument/2006/relationships/image" Target="../media/image267.jpeg"/><Relationship Id="rId98" Type="http://schemas.openxmlformats.org/officeDocument/2006/relationships/image" Target="../media/image272.jpeg"/><Relationship Id="rId3" Type="http://schemas.openxmlformats.org/officeDocument/2006/relationships/image" Target="../media/image177.jpeg"/><Relationship Id="rId12" Type="http://schemas.openxmlformats.org/officeDocument/2006/relationships/image" Target="../media/image186.jpeg"/><Relationship Id="rId17" Type="http://schemas.openxmlformats.org/officeDocument/2006/relationships/image" Target="../media/image191.jpeg"/><Relationship Id="rId25" Type="http://schemas.openxmlformats.org/officeDocument/2006/relationships/image" Target="../media/image199.jpeg"/><Relationship Id="rId33" Type="http://schemas.openxmlformats.org/officeDocument/2006/relationships/image" Target="../media/image207.jpeg"/><Relationship Id="rId38" Type="http://schemas.openxmlformats.org/officeDocument/2006/relationships/image" Target="../media/image212.jpeg"/><Relationship Id="rId46" Type="http://schemas.openxmlformats.org/officeDocument/2006/relationships/image" Target="../media/image220.jpeg"/><Relationship Id="rId59" Type="http://schemas.openxmlformats.org/officeDocument/2006/relationships/image" Target="../media/image233.jpeg"/><Relationship Id="rId67" Type="http://schemas.openxmlformats.org/officeDocument/2006/relationships/image" Target="../media/image241.jpeg"/><Relationship Id="rId103" Type="http://schemas.openxmlformats.org/officeDocument/2006/relationships/image" Target="../media/image277.jpeg"/><Relationship Id="rId108" Type="http://schemas.openxmlformats.org/officeDocument/2006/relationships/image" Target="../media/image282.jpeg"/><Relationship Id="rId20" Type="http://schemas.openxmlformats.org/officeDocument/2006/relationships/image" Target="../media/image194.jpeg"/><Relationship Id="rId41" Type="http://schemas.openxmlformats.org/officeDocument/2006/relationships/image" Target="../media/image215.jpeg"/><Relationship Id="rId54" Type="http://schemas.openxmlformats.org/officeDocument/2006/relationships/image" Target="../media/image228.jpeg"/><Relationship Id="rId62" Type="http://schemas.openxmlformats.org/officeDocument/2006/relationships/image" Target="../media/image236.jpeg"/><Relationship Id="rId70" Type="http://schemas.openxmlformats.org/officeDocument/2006/relationships/image" Target="../media/image244.jpeg"/><Relationship Id="rId75" Type="http://schemas.openxmlformats.org/officeDocument/2006/relationships/image" Target="../media/image249.jpeg"/><Relationship Id="rId83" Type="http://schemas.openxmlformats.org/officeDocument/2006/relationships/image" Target="../media/image257.jpeg"/><Relationship Id="rId88" Type="http://schemas.openxmlformats.org/officeDocument/2006/relationships/image" Target="../media/image262.jpeg"/><Relationship Id="rId91" Type="http://schemas.openxmlformats.org/officeDocument/2006/relationships/image" Target="../media/image265.jpeg"/><Relationship Id="rId96" Type="http://schemas.openxmlformats.org/officeDocument/2006/relationships/image" Target="../media/image270.jpeg"/><Relationship Id="rId111" Type="http://schemas.openxmlformats.org/officeDocument/2006/relationships/image" Target="../media/image285.jpeg"/><Relationship Id="rId1" Type="http://schemas.openxmlformats.org/officeDocument/2006/relationships/image" Target="../media/image7.jpeg"/><Relationship Id="rId6" Type="http://schemas.openxmlformats.org/officeDocument/2006/relationships/image" Target="../media/image180.jpeg"/><Relationship Id="rId15" Type="http://schemas.openxmlformats.org/officeDocument/2006/relationships/image" Target="../media/image189.jpeg"/><Relationship Id="rId23" Type="http://schemas.openxmlformats.org/officeDocument/2006/relationships/image" Target="../media/image197.jpeg"/><Relationship Id="rId28" Type="http://schemas.openxmlformats.org/officeDocument/2006/relationships/image" Target="../media/image202.jpeg"/><Relationship Id="rId36" Type="http://schemas.openxmlformats.org/officeDocument/2006/relationships/image" Target="../media/image210.jpeg"/><Relationship Id="rId49" Type="http://schemas.openxmlformats.org/officeDocument/2006/relationships/image" Target="../media/image223.jpeg"/><Relationship Id="rId57" Type="http://schemas.openxmlformats.org/officeDocument/2006/relationships/image" Target="../media/image231.jpeg"/><Relationship Id="rId106" Type="http://schemas.openxmlformats.org/officeDocument/2006/relationships/image" Target="../media/image280.jpeg"/><Relationship Id="rId10" Type="http://schemas.openxmlformats.org/officeDocument/2006/relationships/image" Target="../media/image184.jpeg"/><Relationship Id="rId31" Type="http://schemas.openxmlformats.org/officeDocument/2006/relationships/image" Target="../media/image205.jpeg"/><Relationship Id="rId44" Type="http://schemas.openxmlformats.org/officeDocument/2006/relationships/image" Target="../media/image218.jpeg"/><Relationship Id="rId52" Type="http://schemas.openxmlformats.org/officeDocument/2006/relationships/image" Target="../media/image226.jpeg"/><Relationship Id="rId60" Type="http://schemas.openxmlformats.org/officeDocument/2006/relationships/image" Target="../media/image234.jpeg"/><Relationship Id="rId65" Type="http://schemas.openxmlformats.org/officeDocument/2006/relationships/image" Target="../media/image239.jpeg"/><Relationship Id="rId73" Type="http://schemas.openxmlformats.org/officeDocument/2006/relationships/image" Target="../media/image247.jpeg"/><Relationship Id="rId78" Type="http://schemas.openxmlformats.org/officeDocument/2006/relationships/image" Target="../media/image252.jpeg"/><Relationship Id="rId81" Type="http://schemas.openxmlformats.org/officeDocument/2006/relationships/image" Target="../media/image255.jpeg"/><Relationship Id="rId86" Type="http://schemas.openxmlformats.org/officeDocument/2006/relationships/image" Target="../media/image260.jpeg"/><Relationship Id="rId94" Type="http://schemas.openxmlformats.org/officeDocument/2006/relationships/image" Target="../media/image268.jpeg"/><Relationship Id="rId99" Type="http://schemas.openxmlformats.org/officeDocument/2006/relationships/image" Target="../media/image273.jpeg"/><Relationship Id="rId101" Type="http://schemas.openxmlformats.org/officeDocument/2006/relationships/image" Target="../media/image275.jpeg"/><Relationship Id="rId4" Type="http://schemas.openxmlformats.org/officeDocument/2006/relationships/image" Target="../media/image178.jpeg"/><Relationship Id="rId9" Type="http://schemas.openxmlformats.org/officeDocument/2006/relationships/image" Target="../media/image183.jpeg"/><Relationship Id="rId13" Type="http://schemas.openxmlformats.org/officeDocument/2006/relationships/image" Target="../media/image187.jpeg"/><Relationship Id="rId18" Type="http://schemas.openxmlformats.org/officeDocument/2006/relationships/image" Target="../media/image192.jpeg"/><Relationship Id="rId39" Type="http://schemas.openxmlformats.org/officeDocument/2006/relationships/image" Target="../media/image213.jpeg"/><Relationship Id="rId109" Type="http://schemas.openxmlformats.org/officeDocument/2006/relationships/image" Target="../media/image283.jpeg"/><Relationship Id="rId34" Type="http://schemas.openxmlformats.org/officeDocument/2006/relationships/image" Target="../media/image208.jpeg"/><Relationship Id="rId50" Type="http://schemas.openxmlformats.org/officeDocument/2006/relationships/image" Target="../media/image224.jpeg"/><Relationship Id="rId55" Type="http://schemas.openxmlformats.org/officeDocument/2006/relationships/image" Target="../media/image229.jpeg"/><Relationship Id="rId76" Type="http://schemas.openxmlformats.org/officeDocument/2006/relationships/image" Target="../media/image250.jpeg"/><Relationship Id="rId97" Type="http://schemas.openxmlformats.org/officeDocument/2006/relationships/image" Target="../media/image271.jpeg"/><Relationship Id="rId104" Type="http://schemas.openxmlformats.org/officeDocument/2006/relationships/image" Target="../media/image278.jpeg"/><Relationship Id="rId7" Type="http://schemas.openxmlformats.org/officeDocument/2006/relationships/image" Target="../media/image181.jpeg"/><Relationship Id="rId71" Type="http://schemas.openxmlformats.org/officeDocument/2006/relationships/image" Target="../media/image245.jpeg"/><Relationship Id="rId92" Type="http://schemas.openxmlformats.org/officeDocument/2006/relationships/image" Target="../media/image266.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293.jpeg"/><Relationship Id="rId3" Type="http://schemas.openxmlformats.org/officeDocument/2006/relationships/image" Target="../media/image288.jpeg"/><Relationship Id="rId7" Type="http://schemas.openxmlformats.org/officeDocument/2006/relationships/image" Target="../media/image292.jpeg"/><Relationship Id="rId12" Type="http://schemas.openxmlformats.org/officeDocument/2006/relationships/image" Target="../media/image297.jpeg"/><Relationship Id="rId2" Type="http://schemas.openxmlformats.org/officeDocument/2006/relationships/image" Target="../media/image124.png"/><Relationship Id="rId1" Type="http://schemas.openxmlformats.org/officeDocument/2006/relationships/image" Target="../media/image7.jpeg"/><Relationship Id="rId6" Type="http://schemas.openxmlformats.org/officeDocument/2006/relationships/image" Target="../media/image291.jpeg"/><Relationship Id="rId11" Type="http://schemas.openxmlformats.org/officeDocument/2006/relationships/image" Target="../media/image296.jpeg"/><Relationship Id="rId5" Type="http://schemas.openxmlformats.org/officeDocument/2006/relationships/image" Target="../media/image290.jpeg"/><Relationship Id="rId10" Type="http://schemas.openxmlformats.org/officeDocument/2006/relationships/image" Target="../media/image295.jpeg"/><Relationship Id="rId4" Type="http://schemas.openxmlformats.org/officeDocument/2006/relationships/image" Target="../media/image289.jpeg"/><Relationship Id="rId9" Type="http://schemas.openxmlformats.org/officeDocument/2006/relationships/image" Target="../media/image294.jpeg"/></Relationships>
</file>

<file path=xl/drawings/drawing1.xml><?xml version="1.0" encoding="utf-8"?>
<xdr:wsDr xmlns:xdr="http://schemas.openxmlformats.org/drawingml/2006/spreadsheetDrawing" xmlns:a="http://schemas.openxmlformats.org/drawingml/2006/main">
  <xdr:twoCellAnchor>
    <xdr:from>
      <xdr:col>12</xdr:col>
      <xdr:colOff>11905</xdr:colOff>
      <xdr:row>247</xdr:row>
      <xdr:rowOff>0</xdr:rowOff>
    </xdr:from>
    <xdr:to>
      <xdr:col>19</xdr:col>
      <xdr:colOff>1142999</xdr:colOff>
      <xdr:row>255</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163</xdr:row>
      <xdr:rowOff>44223</xdr:rowOff>
    </xdr:from>
    <xdr:to>
      <xdr:col>19</xdr:col>
      <xdr:colOff>1143000</xdr:colOff>
      <xdr:row>170</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210</xdr:row>
      <xdr:rowOff>83127</xdr:rowOff>
    </xdr:from>
    <xdr:to>
      <xdr:col>19</xdr:col>
      <xdr:colOff>1166812</xdr:colOff>
      <xdr:row>216</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262</xdr:row>
      <xdr:rowOff>23813</xdr:rowOff>
    </xdr:from>
    <xdr:to>
      <xdr:col>19</xdr:col>
      <xdr:colOff>1095376</xdr:colOff>
      <xdr:row>269</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282</xdr:row>
      <xdr:rowOff>0</xdr:rowOff>
    </xdr:from>
    <xdr:to>
      <xdr:col>19</xdr:col>
      <xdr:colOff>1131094</xdr:colOff>
      <xdr:row>289</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148</xdr:row>
      <xdr:rowOff>269875</xdr:rowOff>
    </xdr:from>
    <xdr:to>
      <xdr:col>19</xdr:col>
      <xdr:colOff>1188736</xdr:colOff>
      <xdr:row>160</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623455</xdr:colOff>
      <xdr:row>379</xdr:row>
      <xdr:rowOff>138546</xdr:rowOff>
    </xdr:from>
    <xdr:to>
      <xdr:col>17</xdr:col>
      <xdr:colOff>54725</xdr:colOff>
      <xdr:row>379</xdr:row>
      <xdr:rowOff>4431377</xdr:rowOff>
    </xdr:to>
    <xdr:pic>
      <xdr:nvPicPr>
        <xdr:cNvPr id="10" name="Imagen 9">
          <a:extLst>
            <a:ext uri="{FF2B5EF4-FFF2-40B4-BE49-F238E27FC236}">
              <a16:creationId xmlns:a16="http://schemas.microsoft.com/office/drawing/2014/main" id="{AF18247F-9CDC-4AB0-A365-30AF25702EEB}"/>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791200" y="449372182"/>
          <a:ext cx="9420398" cy="42928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80B3E959-893E-4957-8774-41DE5D73A1A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B01A739A-A355-4AE7-84D3-B75EC3AD37E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455295" y="259080"/>
          <a:ext cx="619125" cy="466725"/>
        </a:xfrm>
        <a:prstGeom prst="rect">
          <a:avLst/>
        </a:prstGeom>
      </xdr:spPr>
    </xdr:pic>
    <xdr:clientData/>
  </xdr:oneCellAnchor>
  <xdr:twoCellAnchor editAs="oneCell">
    <xdr:from>
      <xdr:col>10</xdr:col>
      <xdr:colOff>122836</xdr:colOff>
      <xdr:row>1</xdr:row>
      <xdr:rowOff>79045</xdr:rowOff>
    </xdr:from>
    <xdr:to>
      <xdr:col>10</xdr:col>
      <xdr:colOff>987261</xdr:colOff>
      <xdr:row>3</xdr:row>
      <xdr:rowOff>107920</xdr:rowOff>
    </xdr:to>
    <xdr:pic>
      <xdr:nvPicPr>
        <xdr:cNvPr id="4" name="Imagen 3">
          <a:extLst>
            <a:ext uri="{FF2B5EF4-FFF2-40B4-BE49-F238E27FC236}">
              <a16:creationId xmlns:a16="http://schemas.microsoft.com/office/drawing/2014/main" id="{C6A3B560-D8B9-40B7-8791-142A832F81A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9335416" y="261925"/>
          <a:ext cx="864425" cy="638475"/>
        </a:xfrm>
        <a:prstGeom prst="rect">
          <a:avLst/>
        </a:prstGeom>
      </xdr:spPr>
    </xdr:pic>
    <xdr:clientData/>
  </xdr:twoCellAnchor>
  <xdr:twoCellAnchor editAs="oneCell">
    <xdr:from>
      <xdr:col>18</xdr:col>
      <xdr:colOff>142010</xdr:colOff>
      <xdr:row>1</xdr:row>
      <xdr:rowOff>100446</xdr:rowOff>
    </xdr:from>
    <xdr:to>
      <xdr:col>18</xdr:col>
      <xdr:colOff>984655</xdr:colOff>
      <xdr:row>3</xdr:row>
      <xdr:rowOff>167121</xdr:rowOff>
    </xdr:to>
    <xdr:pic>
      <xdr:nvPicPr>
        <xdr:cNvPr id="5" name="3 Imagen">
          <a:extLst>
            <a:ext uri="{FF2B5EF4-FFF2-40B4-BE49-F238E27FC236}">
              <a16:creationId xmlns:a16="http://schemas.microsoft.com/office/drawing/2014/main" id="{B1659E96-463B-457B-87CD-28F7D26BBC27}"/>
            </a:ext>
          </a:extLst>
        </xdr:cNvPr>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6204970" y="28332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19B25462-EC83-4C11-A4B6-32FB6663EDE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EF020F31-7AE2-404E-91FA-AEF8346A076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944879" y="57151"/>
          <a:ext cx="714375" cy="247649"/>
        </a:xfrm>
        <a:prstGeom prst="rect">
          <a:avLst/>
        </a:prstGeom>
      </xdr:spPr>
    </xdr:pic>
    <xdr:clientData/>
  </xdr:oneCellAnchor>
  <xdr:twoCellAnchor editAs="oneCell">
    <xdr:from>
      <xdr:col>2</xdr:col>
      <xdr:colOff>676753</xdr:colOff>
      <xdr:row>5</xdr:row>
      <xdr:rowOff>102011</xdr:rowOff>
    </xdr:from>
    <xdr:to>
      <xdr:col>5</xdr:col>
      <xdr:colOff>307753</xdr:colOff>
      <xdr:row>18</xdr:row>
      <xdr:rowOff>62448</xdr:rowOff>
    </xdr:to>
    <xdr:pic>
      <xdr:nvPicPr>
        <xdr:cNvPr id="4" name="Imagen 3">
          <a:extLst>
            <a:ext uri="{FF2B5EF4-FFF2-40B4-BE49-F238E27FC236}">
              <a16:creationId xmlns:a16="http://schemas.microsoft.com/office/drawing/2014/main" id="{06BD6E61-F716-498E-9D1F-C8178F52DEE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2261713" y="1626011"/>
          <a:ext cx="2008440" cy="2535997"/>
        </a:xfrm>
        <a:prstGeom prst="rect">
          <a:avLst/>
        </a:prstGeom>
      </xdr:spPr>
    </xdr:pic>
    <xdr:clientData/>
  </xdr:twoCellAnchor>
  <xdr:twoCellAnchor editAs="oneCell">
    <xdr:from>
      <xdr:col>8</xdr:col>
      <xdr:colOff>6723</xdr:colOff>
      <xdr:row>37</xdr:row>
      <xdr:rowOff>68429</xdr:rowOff>
    </xdr:from>
    <xdr:to>
      <xdr:col>11</xdr:col>
      <xdr:colOff>965036</xdr:colOff>
      <xdr:row>50</xdr:row>
      <xdr:rowOff>435929</xdr:rowOff>
    </xdr:to>
    <xdr:pic>
      <xdr:nvPicPr>
        <xdr:cNvPr id="5" name="Imagen 4">
          <a:extLst>
            <a:ext uri="{FF2B5EF4-FFF2-40B4-BE49-F238E27FC236}">
              <a16:creationId xmlns:a16="http://schemas.microsoft.com/office/drawing/2014/main" id="{45DE2CC1-1786-4DF8-A324-C7075E9C05A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5935083" y="8618069"/>
          <a:ext cx="3892013" cy="2744940"/>
        </a:xfrm>
        <a:prstGeom prst="rect">
          <a:avLst/>
        </a:prstGeom>
      </xdr:spPr>
    </xdr:pic>
    <xdr:clientData/>
  </xdr:twoCellAnchor>
  <xdr:twoCellAnchor editAs="oneCell">
    <xdr:from>
      <xdr:col>1</xdr:col>
      <xdr:colOff>551920</xdr:colOff>
      <xdr:row>37</xdr:row>
      <xdr:rowOff>74509</xdr:rowOff>
    </xdr:from>
    <xdr:to>
      <xdr:col>6</xdr:col>
      <xdr:colOff>485920</xdr:colOff>
      <xdr:row>50</xdr:row>
      <xdr:rowOff>406009</xdr:rowOff>
    </xdr:to>
    <xdr:pic>
      <xdr:nvPicPr>
        <xdr:cNvPr id="6" name="Imagen 5">
          <a:extLst>
            <a:ext uri="{FF2B5EF4-FFF2-40B4-BE49-F238E27FC236}">
              <a16:creationId xmlns:a16="http://schemas.microsoft.com/office/drawing/2014/main" id="{7786B5A1-C8BB-479D-AB48-06DF5C4619E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344400" y="8624149"/>
          <a:ext cx="3896400" cy="2708940"/>
        </a:xfrm>
        <a:prstGeom prst="rect">
          <a:avLst/>
        </a:prstGeom>
      </xdr:spPr>
    </xdr:pic>
    <xdr:clientData/>
  </xdr:twoCellAnchor>
  <xdr:twoCellAnchor editAs="oneCell">
    <xdr:from>
      <xdr:col>8</xdr:col>
      <xdr:colOff>252146</xdr:colOff>
      <xdr:row>5</xdr:row>
      <xdr:rowOff>75316</xdr:rowOff>
    </xdr:from>
    <xdr:to>
      <xdr:col>11</xdr:col>
      <xdr:colOff>874459</xdr:colOff>
      <xdr:row>18</xdr:row>
      <xdr:rowOff>71753</xdr:rowOff>
    </xdr:to>
    <xdr:pic>
      <xdr:nvPicPr>
        <xdr:cNvPr id="7" name="Imagen 6">
          <a:extLst>
            <a:ext uri="{FF2B5EF4-FFF2-40B4-BE49-F238E27FC236}">
              <a16:creationId xmlns:a16="http://schemas.microsoft.com/office/drawing/2014/main" id="{A25540C4-3552-44A1-B402-E55E26094F4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6180506" y="1599316"/>
          <a:ext cx="3556013" cy="2571997"/>
        </a:xfrm>
        <a:prstGeom prst="rect">
          <a:avLst/>
        </a:prstGeom>
      </xdr:spPr>
    </xdr:pic>
    <xdr:clientData/>
  </xdr:twoCellAnchor>
  <xdr:oneCellAnchor>
    <xdr:from>
      <xdr:col>1</xdr:col>
      <xdr:colOff>460985</xdr:colOff>
      <xdr:row>53</xdr:row>
      <xdr:rowOff>88585</xdr:rowOff>
    </xdr:from>
    <xdr:ext cx="3888000" cy="2778440"/>
    <xdr:pic>
      <xdr:nvPicPr>
        <xdr:cNvPr id="8" name="Imagen 7">
          <a:extLst>
            <a:ext uri="{FF2B5EF4-FFF2-40B4-BE49-F238E27FC236}">
              <a16:creationId xmlns:a16="http://schemas.microsoft.com/office/drawing/2014/main" id="{C283BDAA-D501-494F-BE82-2F859ADBC8C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251560" y="12185335"/>
          <a:ext cx="3888000" cy="2778440"/>
        </a:xfrm>
        <a:prstGeom prst="rect">
          <a:avLst/>
        </a:prstGeom>
      </xdr:spPr>
    </xdr:pic>
    <xdr:clientData/>
  </xdr:oneCellAnchor>
  <xdr:oneCellAnchor>
    <xdr:from>
      <xdr:col>8</xdr:col>
      <xdr:colOff>6723</xdr:colOff>
      <xdr:row>21</xdr:row>
      <xdr:rowOff>68429</xdr:rowOff>
    </xdr:from>
    <xdr:ext cx="3792000" cy="2844000"/>
    <xdr:pic>
      <xdr:nvPicPr>
        <xdr:cNvPr id="9" name="Imagen 8">
          <a:extLst>
            <a:ext uri="{FF2B5EF4-FFF2-40B4-BE49-F238E27FC236}">
              <a16:creationId xmlns:a16="http://schemas.microsoft.com/office/drawing/2014/main" id="{C626F34F-C112-46B8-895F-AA2F6F16BA6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5935083" y="5013809"/>
          <a:ext cx="3792000" cy="2844000"/>
        </a:xfrm>
        <a:prstGeom prst="rect">
          <a:avLst/>
        </a:prstGeom>
      </xdr:spPr>
    </xdr:pic>
    <xdr:clientData/>
  </xdr:oneCellAnchor>
  <xdr:oneCellAnchor>
    <xdr:from>
      <xdr:col>1</xdr:col>
      <xdr:colOff>551920</xdr:colOff>
      <xdr:row>21</xdr:row>
      <xdr:rowOff>74509</xdr:rowOff>
    </xdr:from>
    <xdr:ext cx="3744000" cy="2808000"/>
    <xdr:pic>
      <xdr:nvPicPr>
        <xdr:cNvPr id="10" name="Imagen 9">
          <a:extLst>
            <a:ext uri="{FF2B5EF4-FFF2-40B4-BE49-F238E27FC236}">
              <a16:creationId xmlns:a16="http://schemas.microsoft.com/office/drawing/2014/main" id="{62D68148-7662-415A-9834-19C4A0602203}"/>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1344400" y="5019889"/>
          <a:ext cx="3744000" cy="2808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163605</xdr:colOff>
      <xdr:row>5</xdr:row>
      <xdr:rowOff>80683</xdr:rowOff>
    </xdr:from>
    <xdr:to>
      <xdr:col>6</xdr:col>
      <xdr:colOff>552226</xdr:colOff>
      <xdr:row>18</xdr:row>
      <xdr:rowOff>121716</xdr:rowOff>
    </xdr:to>
    <xdr:pic>
      <xdr:nvPicPr>
        <xdr:cNvPr id="19" name="7 Imagen">
          <a:extLst>
            <a:ext uri="{FF2B5EF4-FFF2-40B4-BE49-F238E27FC236}">
              <a16:creationId xmlns:a16="http://schemas.microsoft.com/office/drawing/2014/main" id="{81497D67-07E5-49A7-A08E-2C3E37D5898C}"/>
            </a:ext>
          </a:extLst>
        </xdr:cNvPr>
        <xdr:cNvPicPr>
          <a:picLocks noChangeAspect="1"/>
        </xdr:cNvPicPr>
      </xdr:nvPicPr>
      <xdr:blipFill>
        <a:blip xmlns:r="http://schemas.openxmlformats.org/officeDocument/2006/relationships" r:embed="rId3"/>
        <a:stretch>
          <a:fillRect/>
        </a:stretch>
      </xdr:blipFill>
      <xdr:spPr>
        <a:xfrm>
          <a:off x="414617" y="1506071"/>
          <a:ext cx="3445585" cy="2389786"/>
        </a:xfrm>
        <a:prstGeom prst="rect">
          <a:avLst/>
        </a:prstGeom>
      </xdr:spPr>
    </xdr:pic>
    <xdr:clientData/>
  </xdr:twoCellAnchor>
  <xdr:twoCellAnchor editAs="oneCell">
    <xdr:from>
      <xdr:col>8</xdr:col>
      <xdr:colOff>9169</xdr:colOff>
      <xdr:row>5</xdr:row>
      <xdr:rowOff>114301</xdr:rowOff>
    </xdr:from>
    <xdr:to>
      <xdr:col>11</xdr:col>
      <xdr:colOff>99101</xdr:colOff>
      <xdr:row>18</xdr:row>
      <xdr:rowOff>155334</xdr:rowOff>
    </xdr:to>
    <xdr:pic>
      <xdr:nvPicPr>
        <xdr:cNvPr id="28" name="11 Imagen">
          <a:extLst>
            <a:ext uri="{FF2B5EF4-FFF2-40B4-BE49-F238E27FC236}">
              <a16:creationId xmlns:a16="http://schemas.microsoft.com/office/drawing/2014/main" id="{6DE46D87-C479-4C3B-A9B0-77DF286C340F}"/>
            </a:ext>
          </a:extLst>
        </xdr:cNvPr>
        <xdr:cNvPicPr>
          <a:picLocks noChangeAspect="1"/>
        </xdr:cNvPicPr>
      </xdr:nvPicPr>
      <xdr:blipFill>
        <a:blip xmlns:r="http://schemas.openxmlformats.org/officeDocument/2006/relationships" r:embed="rId4"/>
        <a:stretch>
          <a:fillRect/>
        </a:stretch>
      </xdr:blipFill>
      <xdr:spPr>
        <a:xfrm>
          <a:off x="4554275" y="1539689"/>
          <a:ext cx="3442732" cy="2389786"/>
        </a:xfrm>
        <a:prstGeom prst="rect">
          <a:avLst/>
        </a:prstGeom>
      </xdr:spPr>
    </xdr:pic>
    <xdr:clientData/>
  </xdr:twoCellAnchor>
  <xdr:twoCellAnchor editAs="oneCell">
    <xdr:from>
      <xdr:col>1</xdr:col>
      <xdr:colOff>116541</xdr:colOff>
      <xdr:row>21</xdr:row>
      <xdr:rowOff>119189</xdr:rowOff>
    </xdr:from>
    <xdr:to>
      <xdr:col>6</xdr:col>
      <xdr:colOff>505162</xdr:colOff>
      <xdr:row>34</xdr:row>
      <xdr:rowOff>160223</xdr:rowOff>
    </xdr:to>
    <xdr:pic>
      <xdr:nvPicPr>
        <xdr:cNvPr id="29" name="13 Imagen">
          <a:extLst>
            <a:ext uri="{FF2B5EF4-FFF2-40B4-BE49-F238E27FC236}">
              <a16:creationId xmlns:a16="http://schemas.microsoft.com/office/drawing/2014/main" id="{27122DAD-3AA5-4E5F-BCD0-866849490402}"/>
            </a:ext>
          </a:extLst>
        </xdr:cNvPr>
        <xdr:cNvPicPr>
          <a:picLocks noChangeAspect="1"/>
        </xdr:cNvPicPr>
      </xdr:nvPicPr>
      <xdr:blipFill>
        <a:blip xmlns:r="http://schemas.openxmlformats.org/officeDocument/2006/relationships" r:embed="rId5"/>
        <a:stretch>
          <a:fillRect/>
        </a:stretch>
      </xdr:blipFill>
      <xdr:spPr>
        <a:xfrm>
          <a:off x="367553" y="4628436"/>
          <a:ext cx="3445585" cy="2389787"/>
        </a:xfrm>
        <a:prstGeom prst="rect">
          <a:avLst/>
        </a:prstGeom>
      </xdr:spPr>
    </xdr:pic>
    <xdr:clientData/>
  </xdr:twoCellAnchor>
  <xdr:twoCellAnchor editAs="oneCell">
    <xdr:from>
      <xdr:col>8</xdr:col>
      <xdr:colOff>707278</xdr:colOff>
      <xdr:row>21</xdr:row>
      <xdr:rowOff>24814</xdr:rowOff>
    </xdr:from>
    <xdr:to>
      <xdr:col>10</xdr:col>
      <xdr:colOff>342494</xdr:colOff>
      <xdr:row>35</xdr:row>
      <xdr:rowOff>2019</xdr:rowOff>
    </xdr:to>
    <xdr:pic>
      <xdr:nvPicPr>
        <xdr:cNvPr id="37" name="14 Imagen">
          <a:extLst>
            <a:ext uri="{FF2B5EF4-FFF2-40B4-BE49-F238E27FC236}">
              <a16:creationId xmlns:a16="http://schemas.microsoft.com/office/drawing/2014/main" id="{F8B451DE-B43C-491F-BD1D-FF4883A39C5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rot="5400000">
          <a:off x="5027601" y="4758844"/>
          <a:ext cx="2514217" cy="2064651"/>
        </a:xfrm>
        <a:prstGeom prst="rect">
          <a:avLst/>
        </a:prstGeom>
      </xdr:spPr>
    </xdr:pic>
    <xdr:clientData/>
  </xdr:twoCellAnchor>
  <xdr:twoCellAnchor editAs="oneCell">
    <xdr:from>
      <xdr:col>2</xdr:col>
      <xdr:colOff>530751</xdr:colOff>
      <xdr:row>37</xdr:row>
      <xdr:rowOff>46861</xdr:rowOff>
    </xdr:from>
    <xdr:to>
      <xdr:col>5</xdr:col>
      <xdr:colOff>554425</xdr:colOff>
      <xdr:row>50</xdr:row>
      <xdr:rowOff>98206</xdr:rowOff>
    </xdr:to>
    <xdr:pic>
      <xdr:nvPicPr>
        <xdr:cNvPr id="38" name="18 Imagen">
          <a:extLst>
            <a:ext uri="{FF2B5EF4-FFF2-40B4-BE49-F238E27FC236}">
              <a16:creationId xmlns:a16="http://schemas.microsoft.com/office/drawing/2014/main" id="{8A5FE49E-2FF3-455E-9F2A-A701B04296D6}"/>
            </a:ext>
          </a:extLst>
        </xdr:cNvPr>
        <xdr:cNvPicPr>
          <a:picLocks noChangeAspect="1"/>
        </xdr:cNvPicPr>
      </xdr:nvPicPr>
      <xdr:blipFill>
        <a:blip xmlns:r="http://schemas.openxmlformats.org/officeDocument/2006/relationships" r:embed="rId7"/>
        <a:stretch>
          <a:fillRect/>
        </a:stretch>
      </xdr:blipFill>
      <xdr:spPr>
        <a:xfrm>
          <a:off x="1104492" y="7702720"/>
          <a:ext cx="1933157" cy="2382168"/>
        </a:xfrm>
        <a:prstGeom prst="rect">
          <a:avLst/>
        </a:prstGeom>
      </xdr:spPr>
    </xdr:pic>
    <xdr:clientData/>
  </xdr:twoCellAnchor>
  <xdr:twoCellAnchor editAs="oneCell">
    <xdr:from>
      <xdr:col>8</xdr:col>
      <xdr:colOff>923773</xdr:colOff>
      <xdr:row>37</xdr:row>
      <xdr:rowOff>78237</xdr:rowOff>
    </xdr:from>
    <xdr:to>
      <xdr:col>9</xdr:col>
      <xdr:colOff>851322</xdr:colOff>
      <xdr:row>50</xdr:row>
      <xdr:rowOff>129582</xdr:rowOff>
    </xdr:to>
    <xdr:pic>
      <xdr:nvPicPr>
        <xdr:cNvPr id="39" name="20 Imagen">
          <a:extLst>
            <a:ext uri="{FF2B5EF4-FFF2-40B4-BE49-F238E27FC236}">
              <a16:creationId xmlns:a16="http://schemas.microsoft.com/office/drawing/2014/main" id="{F75EDE07-ED7C-4AB4-B68F-BA89764D88E4}"/>
            </a:ext>
          </a:extLst>
        </xdr:cNvPr>
        <xdr:cNvPicPr>
          <a:picLocks noChangeAspect="1"/>
        </xdr:cNvPicPr>
      </xdr:nvPicPr>
      <xdr:blipFill>
        <a:blip xmlns:r="http://schemas.openxmlformats.org/officeDocument/2006/relationships" r:embed="rId8"/>
        <a:stretch>
          <a:fillRect/>
        </a:stretch>
      </xdr:blipFill>
      <xdr:spPr>
        <a:xfrm>
          <a:off x="5468879" y="7734096"/>
          <a:ext cx="1469478" cy="2382168"/>
        </a:xfrm>
        <a:prstGeom prst="rect">
          <a:avLst/>
        </a:prstGeom>
      </xdr:spPr>
    </xdr:pic>
    <xdr:clientData/>
  </xdr:twoCellAnchor>
  <xdr:twoCellAnchor editAs="oneCell">
    <xdr:from>
      <xdr:col>2</xdr:col>
      <xdr:colOff>461274</xdr:colOff>
      <xdr:row>53</xdr:row>
      <xdr:rowOff>73145</xdr:rowOff>
    </xdr:from>
    <xdr:to>
      <xdr:col>5</xdr:col>
      <xdr:colOff>484948</xdr:colOff>
      <xdr:row>66</xdr:row>
      <xdr:rowOff>124487</xdr:rowOff>
    </xdr:to>
    <xdr:pic>
      <xdr:nvPicPr>
        <xdr:cNvPr id="40" name="22 Imagen">
          <a:extLst>
            <a:ext uri="{FF2B5EF4-FFF2-40B4-BE49-F238E27FC236}">
              <a16:creationId xmlns:a16="http://schemas.microsoft.com/office/drawing/2014/main" id="{554E04C6-AF9C-45ED-8C41-1D61E85AB730}"/>
            </a:ext>
          </a:extLst>
        </xdr:cNvPr>
        <xdr:cNvPicPr>
          <a:picLocks noChangeAspect="1"/>
        </xdr:cNvPicPr>
      </xdr:nvPicPr>
      <xdr:blipFill>
        <a:blip xmlns:r="http://schemas.openxmlformats.org/officeDocument/2006/relationships" r:embed="rId9"/>
        <a:stretch>
          <a:fillRect/>
        </a:stretch>
      </xdr:blipFill>
      <xdr:spPr>
        <a:xfrm>
          <a:off x="1035015" y="10732180"/>
          <a:ext cx="1933157" cy="2382166"/>
        </a:xfrm>
        <a:prstGeom prst="rect">
          <a:avLst/>
        </a:prstGeom>
      </xdr:spPr>
    </xdr:pic>
    <xdr:clientData/>
  </xdr:twoCellAnchor>
  <xdr:twoCellAnchor editAs="oneCell">
    <xdr:from>
      <xdr:col>8</xdr:col>
      <xdr:colOff>666037</xdr:colOff>
      <xdr:row>53</xdr:row>
      <xdr:rowOff>77627</xdr:rowOff>
    </xdr:from>
    <xdr:to>
      <xdr:col>10</xdr:col>
      <xdr:colOff>201987</xdr:colOff>
      <xdr:row>66</xdr:row>
      <xdr:rowOff>134369</xdr:rowOff>
    </xdr:to>
    <xdr:pic>
      <xdr:nvPicPr>
        <xdr:cNvPr id="41" name="23 Imagen">
          <a:extLst>
            <a:ext uri="{FF2B5EF4-FFF2-40B4-BE49-F238E27FC236}">
              <a16:creationId xmlns:a16="http://schemas.microsoft.com/office/drawing/2014/main" id="{472E8316-CBBD-4A61-B1F5-25EC473CBD6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5211143" y="10736662"/>
          <a:ext cx="1965385" cy="2387566"/>
        </a:xfrm>
        <a:prstGeom prst="rect">
          <a:avLst/>
        </a:prstGeom>
      </xdr:spPr>
    </xdr:pic>
    <xdr:clientData/>
  </xdr:twoCellAnchor>
  <xdr:twoCellAnchor editAs="oneCell">
    <xdr:from>
      <xdr:col>1</xdr:col>
      <xdr:colOff>143435</xdr:colOff>
      <xdr:row>85</xdr:row>
      <xdr:rowOff>108697</xdr:rowOff>
    </xdr:from>
    <xdr:to>
      <xdr:col>6</xdr:col>
      <xdr:colOff>574738</xdr:colOff>
      <xdr:row>98</xdr:row>
      <xdr:rowOff>125506</xdr:rowOff>
    </xdr:to>
    <xdr:pic>
      <xdr:nvPicPr>
        <xdr:cNvPr id="42" name="Imagen 41">
          <a:extLst>
            <a:ext uri="{FF2B5EF4-FFF2-40B4-BE49-F238E27FC236}">
              <a16:creationId xmlns:a16="http://schemas.microsoft.com/office/drawing/2014/main" id="{DED1131E-8C25-4045-9DBB-2087E5B23A49}"/>
            </a:ext>
          </a:extLst>
        </xdr:cNvPr>
        <xdr:cNvPicPr>
          <a:picLocks noChangeAspect="1"/>
        </xdr:cNvPicPr>
      </xdr:nvPicPr>
      <xdr:blipFill>
        <a:blip xmlns:r="http://schemas.openxmlformats.org/officeDocument/2006/relationships" r:embed="rId11"/>
        <a:stretch>
          <a:fillRect/>
        </a:stretch>
      </xdr:blipFill>
      <xdr:spPr>
        <a:xfrm>
          <a:off x="394447" y="16980273"/>
          <a:ext cx="3488267" cy="2347633"/>
        </a:xfrm>
        <a:prstGeom prst="rect">
          <a:avLst/>
        </a:prstGeom>
      </xdr:spPr>
    </xdr:pic>
    <xdr:clientData/>
  </xdr:twoCellAnchor>
  <xdr:twoCellAnchor editAs="oneCell">
    <xdr:from>
      <xdr:col>8</xdr:col>
      <xdr:colOff>3610</xdr:colOff>
      <xdr:row>85</xdr:row>
      <xdr:rowOff>98861</xdr:rowOff>
    </xdr:from>
    <xdr:to>
      <xdr:col>11</xdr:col>
      <xdr:colOff>134843</xdr:colOff>
      <xdr:row>98</xdr:row>
      <xdr:rowOff>125506</xdr:rowOff>
    </xdr:to>
    <xdr:pic>
      <xdr:nvPicPr>
        <xdr:cNvPr id="43" name="Imagen 42">
          <a:extLst>
            <a:ext uri="{FF2B5EF4-FFF2-40B4-BE49-F238E27FC236}">
              <a16:creationId xmlns:a16="http://schemas.microsoft.com/office/drawing/2014/main" id="{7D949967-6D47-43BF-A206-AA4071B61703}"/>
            </a:ext>
          </a:extLst>
        </xdr:cNvPr>
        <xdr:cNvPicPr>
          <a:picLocks noChangeAspect="1"/>
        </xdr:cNvPicPr>
      </xdr:nvPicPr>
      <xdr:blipFill>
        <a:blip xmlns:r="http://schemas.openxmlformats.org/officeDocument/2006/relationships" r:embed="rId12"/>
        <a:stretch>
          <a:fillRect/>
        </a:stretch>
      </xdr:blipFill>
      <xdr:spPr>
        <a:xfrm>
          <a:off x="4548716" y="16970437"/>
          <a:ext cx="3484033" cy="2357469"/>
        </a:xfrm>
        <a:prstGeom prst="rect">
          <a:avLst/>
        </a:prstGeom>
      </xdr:spPr>
    </xdr:pic>
    <xdr:clientData/>
  </xdr:twoCellAnchor>
  <xdr:twoCellAnchor editAs="oneCell">
    <xdr:from>
      <xdr:col>1</xdr:col>
      <xdr:colOff>107576</xdr:colOff>
      <xdr:row>69</xdr:row>
      <xdr:rowOff>53787</xdr:rowOff>
    </xdr:from>
    <xdr:to>
      <xdr:col>6</xdr:col>
      <xdr:colOff>546499</xdr:colOff>
      <xdr:row>82</xdr:row>
      <xdr:rowOff>137482</xdr:rowOff>
    </xdr:to>
    <xdr:pic>
      <xdr:nvPicPr>
        <xdr:cNvPr id="44" name="Imagen 43">
          <a:extLst>
            <a:ext uri="{FF2B5EF4-FFF2-40B4-BE49-F238E27FC236}">
              <a16:creationId xmlns:a16="http://schemas.microsoft.com/office/drawing/2014/main" id="{65CD5059-E6DD-4F35-A746-7C8D62AD7259}"/>
            </a:ext>
          </a:extLst>
        </xdr:cNvPr>
        <xdr:cNvPicPr>
          <a:picLocks noChangeAspect="1"/>
        </xdr:cNvPicPr>
      </xdr:nvPicPr>
      <xdr:blipFill>
        <a:blip xmlns:r="http://schemas.openxmlformats.org/officeDocument/2006/relationships" r:embed="rId13"/>
        <a:stretch>
          <a:fillRect/>
        </a:stretch>
      </xdr:blipFill>
      <xdr:spPr>
        <a:xfrm>
          <a:off x="358588" y="13823575"/>
          <a:ext cx="3495887" cy="2414519"/>
        </a:xfrm>
        <a:prstGeom prst="rect">
          <a:avLst/>
        </a:prstGeom>
      </xdr:spPr>
    </xdr:pic>
    <xdr:clientData/>
  </xdr:twoCellAnchor>
  <xdr:twoCellAnchor editAs="oneCell">
    <xdr:from>
      <xdr:col>8</xdr:col>
      <xdr:colOff>2739</xdr:colOff>
      <xdr:row>69</xdr:row>
      <xdr:rowOff>98611</xdr:rowOff>
    </xdr:from>
    <xdr:to>
      <xdr:col>11</xdr:col>
      <xdr:colOff>141592</xdr:colOff>
      <xdr:row>82</xdr:row>
      <xdr:rowOff>143210</xdr:rowOff>
    </xdr:to>
    <xdr:pic>
      <xdr:nvPicPr>
        <xdr:cNvPr id="45" name="Imagen 44">
          <a:extLst>
            <a:ext uri="{FF2B5EF4-FFF2-40B4-BE49-F238E27FC236}">
              <a16:creationId xmlns:a16="http://schemas.microsoft.com/office/drawing/2014/main" id="{A8F44CCC-ED75-4839-B92B-5619954266FD}"/>
            </a:ext>
          </a:extLst>
        </xdr:cNvPr>
        <xdr:cNvPicPr>
          <a:picLocks noChangeAspect="1"/>
        </xdr:cNvPicPr>
      </xdr:nvPicPr>
      <xdr:blipFill>
        <a:blip xmlns:r="http://schemas.openxmlformats.org/officeDocument/2006/relationships" r:embed="rId14"/>
        <a:stretch>
          <a:fillRect/>
        </a:stretch>
      </xdr:blipFill>
      <xdr:spPr>
        <a:xfrm>
          <a:off x="4547845" y="13868399"/>
          <a:ext cx="3491653" cy="237542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8F11117D-2CE3-4669-A31B-6E40B42E8EB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8A2BDACF-8BD8-41F2-A5D3-6197A9BBF07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oneCellAnchor>
    <xdr:from>
      <xdr:col>7</xdr:col>
      <xdr:colOff>120251</xdr:colOff>
      <xdr:row>22</xdr:row>
      <xdr:rowOff>81856</xdr:rowOff>
    </xdr:from>
    <xdr:ext cx="4404123" cy="2374473"/>
    <xdr:pic>
      <xdr:nvPicPr>
        <xdr:cNvPr id="4" name="Imagen 3">
          <a:extLst>
            <a:ext uri="{FF2B5EF4-FFF2-40B4-BE49-F238E27FC236}">
              <a16:creationId xmlns:a16="http://schemas.microsoft.com/office/drawing/2014/main" id="{518BDBF8-4E9E-4367-9023-35A1A26765D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270910" y="5021409"/>
          <a:ext cx="4404123" cy="2374473"/>
        </a:xfrm>
        <a:prstGeom prst="rect">
          <a:avLst/>
        </a:prstGeom>
      </xdr:spPr>
    </xdr:pic>
    <xdr:clientData/>
  </xdr:oneCellAnchor>
  <xdr:oneCellAnchor>
    <xdr:from>
      <xdr:col>1</xdr:col>
      <xdr:colOff>137184</xdr:colOff>
      <xdr:row>55</xdr:row>
      <xdr:rowOff>97634</xdr:rowOff>
    </xdr:from>
    <xdr:ext cx="3501366" cy="2483641"/>
    <xdr:pic>
      <xdr:nvPicPr>
        <xdr:cNvPr id="5" name="Imagen 4">
          <a:extLst>
            <a:ext uri="{FF2B5EF4-FFF2-40B4-BE49-F238E27FC236}">
              <a16:creationId xmlns:a16="http://schemas.microsoft.com/office/drawing/2014/main" id="{08980EE3-4970-4A0C-BA11-5B8E9208D83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03884" y="11840054"/>
          <a:ext cx="3501366" cy="2483641"/>
        </a:xfrm>
        <a:prstGeom prst="rect">
          <a:avLst/>
        </a:prstGeom>
      </xdr:spPr>
    </xdr:pic>
    <xdr:clientData/>
  </xdr:oneCellAnchor>
  <xdr:oneCellAnchor>
    <xdr:from>
      <xdr:col>7</xdr:col>
      <xdr:colOff>90450</xdr:colOff>
      <xdr:row>88</xdr:row>
      <xdr:rowOff>85725</xdr:rowOff>
    </xdr:from>
    <xdr:ext cx="4500600" cy="2352675"/>
    <xdr:pic>
      <xdr:nvPicPr>
        <xdr:cNvPr id="6" name="Imagen 5">
          <a:extLst>
            <a:ext uri="{FF2B5EF4-FFF2-40B4-BE49-F238E27FC236}">
              <a16:creationId xmlns:a16="http://schemas.microsoft.com/office/drawing/2014/main" id="{1381B308-B9C3-402D-BB15-5A13E130D0E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241109" y="18364760"/>
          <a:ext cx="4500600" cy="2352675"/>
        </a:xfrm>
        <a:prstGeom prst="rect">
          <a:avLst/>
        </a:prstGeom>
      </xdr:spPr>
    </xdr:pic>
    <xdr:clientData/>
  </xdr:oneCellAnchor>
  <xdr:oneCellAnchor>
    <xdr:from>
      <xdr:col>1</xdr:col>
      <xdr:colOff>95363</xdr:colOff>
      <xdr:row>39</xdr:row>
      <xdr:rowOff>71570</xdr:rowOff>
    </xdr:from>
    <xdr:ext cx="3571762" cy="2366830"/>
    <xdr:pic>
      <xdr:nvPicPr>
        <xdr:cNvPr id="7" name="Imagen 6">
          <a:extLst>
            <a:ext uri="{FF2B5EF4-FFF2-40B4-BE49-F238E27FC236}">
              <a16:creationId xmlns:a16="http://schemas.microsoft.com/office/drawing/2014/main" id="{2F77C94B-02B6-427D-BE4D-6A014233B67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64304" y="8507358"/>
          <a:ext cx="3571762" cy="2366830"/>
        </a:xfrm>
        <a:prstGeom prst="rect">
          <a:avLst/>
        </a:prstGeom>
      </xdr:spPr>
    </xdr:pic>
    <xdr:clientData/>
  </xdr:oneCellAnchor>
  <xdr:oneCellAnchor>
    <xdr:from>
      <xdr:col>7</xdr:col>
      <xdr:colOff>130451</xdr:colOff>
      <xdr:row>39</xdr:row>
      <xdr:rowOff>82312</xdr:rowOff>
    </xdr:from>
    <xdr:ext cx="4451074" cy="2391947"/>
    <xdr:pic>
      <xdr:nvPicPr>
        <xdr:cNvPr id="8" name="Imagen 7">
          <a:extLst>
            <a:ext uri="{FF2B5EF4-FFF2-40B4-BE49-F238E27FC236}">
              <a16:creationId xmlns:a16="http://schemas.microsoft.com/office/drawing/2014/main" id="{1283F235-4F39-4F2F-BECE-6404951F474E}"/>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281110" y="8518100"/>
          <a:ext cx="4451074" cy="2391947"/>
        </a:xfrm>
        <a:prstGeom prst="rect">
          <a:avLst/>
        </a:prstGeom>
      </xdr:spPr>
    </xdr:pic>
    <xdr:clientData/>
  </xdr:oneCellAnchor>
  <xdr:oneCellAnchor>
    <xdr:from>
      <xdr:col>1</xdr:col>
      <xdr:colOff>113261</xdr:colOff>
      <xdr:row>22</xdr:row>
      <xdr:rowOff>66674</xdr:rowOff>
    </xdr:from>
    <xdr:ext cx="3572913" cy="2380691"/>
    <xdr:pic>
      <xdr:nvPicPr>
        <xdr:cNvPr id="9" name="Imagen 8">
          <a:extLst>
            <a:ext uri="{FF2B5EF4-FFF2-40B4-BE49-F238E27FC236}">
              <a16:creationId xmlns:a16="http://schemas.microsoft.com/office/drawing/2014/main" id="{B258320B-9063-4518-B4E3-3F0A225B147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382202" y="5006227"/>
          <a:ext cx="3572913" cy="2380691"/>
        </a:xfrm>
        <a:prstGeom prst="rect">
          <a:avLst/>
        </a:prstGeom>
      </xdr:spPr>
    </xdr:pic>
    <xdr:clientData/>
  </xdr:oneCellAnchor>
  <xdr:oneCellAnchor>
    <xdr:from>
      <xdr:col>7</xdr:col>
      <xdr:colOff>137527</xdr:colOff>
      <xdr:row>6</xdr:row>
      <xdr:rowOff>95249</xdr:rowOff>
    </xdr:from>
    <xdr:ext cx="4348748" cy="2325222"/>
    <xdr:pic>
      <xdr:nvPicPr>
        <xdr:cNvPr id="10" name="Imagen 9">
          <a:extLst>
            <a:ext uri="{FF2B5EF4-FFF2-40B4-BE49-F238E27FC236}">
              <a16:creationId xmlns:a16="http://schemas.microsoft.com/office/drawing/2014/main" id="{FBE27D3A-377C-42A9-8BE1-1C56B8E206C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288186" y="1834402"/>
          <a:ext cx="4348748" cy="2325222"/>
        </a:xfrm>
        <a:prstGeom prst="rect">
          <a:avLst/>
        </a:prstGeom>
      </xdr:spPr>
    </xdr:pic>
    <xdr:clientData/>
  </xdr:oneCellAnchor>
  <xdr:oneCellAnchor>
    <xdr:from>
      <xdr:col>7</xdr:col>
      <xdr:colOff>163513</xdr:colOff>
      <xdr:row>55</xdr:row>
      <xdr:rowOff>76200</xdr:rowOff>
    </xdr:from>
    <xdr:ext cx="4341812" cy="2533649"/>
    <xdr:pic>
      <xdr:nvPicPr>
        <xdr:cNvPr id="11" name="Imagen 10">
          <a:extLst>
            <a:ext uri="{FF2B5EF4-FFF2-40B4-BE49-F238E27FC236}">
              <a16:creationId xmlns:a16="http://schemas.microsoft.com/office/drawing/2014/main" id="{6A6C221C-D920-4165-A91A-EEEDAC661E7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308793" y="11818620"/>
          <a:ext cx="4341812" cy="2533649"/>
        </a:xfrm>
        <a:prstGeom prst="rect">
          <a:avLst/>
        </a:prstGeom>
      </xdr:spPr>
    </xdr:pic>
    <xdr:clientData/>
  </xdr:oneCellAnchor>
  <xdr:twoCellAnchor editAs="oneCell">
    <xdr:from>
      <xdr:col>1</xdr:col>
      <xdr:colOff>141804</xdr:colOff>
      <xdr:row>6</xdr:row>
      <xdr:rowOff>66606</xdr:rowOff>
    </xdr:from>
    <xdr:to>
      <xdr:col>6</xdr:col>
      <xdr:colOff>533400</xdr:colOff>
      <xdr:row>19</xdr:row>
      <xdr:rowOff>100581</xdr:rowOff>
    </xdr:to>
    <xdr:pic>
      <xdr:nvPicPr>
        <xdr:cNvPr id="12" name="Imagen 11">
          <a:extLst>
            <a:ext uri="{FF2B5EF4-FFF2-40B4-BE49-F238E27FC236}">
              <a16:creationId xmlns:a16="http://schemas.microsoft.com/office/drawing/2014/main" id="{96CEFEF2-E79A-4765-8666-E6355DAAAF6C}"/>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08504" y="1803966"/>
          <a:ext cx="3584376" cy="2426655"/>
        </a:xfrm>
        <a:prstGeom prst="rect">
          <a:avLst/>
        </a:prstGeom>
      </xdr:spPr>
    </xdr:pic>
    <xdr:clientData/>
  </xdr:twoCellAnchor>
  <xdr:twoCellAnchor editAs="oneCell">
    <xdr:from>
      <xdr:col>1</xdr:col>
      <xdr:colOff>103922</xdr:colOff>
      <xdr:row>88</xdr:row>
      <xdr:rowOff>65682</xdr:rowOff>
    </xdr:from>
    <xdr:to>
      <xdr:col>6</xdr:col>
      <xdr:colOff>590549</xdr:colOff>
      <xdr:row>101</xdr:row>
      <xdr:rowOff>118709</xdr:rowOff>
    </xdr:to>
    <xdr:pic>
      <xdr:nvPicPr>
        <xdr:cNvPr id="13" name="Imagen 12">
          <a:extLst>
            <a:ext uri="{FF2B5EF4-FFF2-40B4-BE49-F238E27FC236}">
              <a16:creationId xmlns:a16="http://schemas.microsoft.com/office/drawing/2014/main" id="{289681C8-4185-4AD1-835D-A0207BC8140E}"/>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70622" y="18559422"/>
          <a:ext cx="3679407" cy="2430467"/>
        </a:xfrm>
        <a:prstGeom prst="rect">
          <a:avLst/>
        </a:prstGeom>
      </xdr:spPr>
    </xdr:pic>
    <xdr:clientData/>
  </xdr:twoCellAnchor>
  <xdr:twoCellAnchor editAs="oneCell">
    <xdr:from>
      <xdr:col>1</xdr:col>
      <xdr:colOff>131199</xdr:colOff>
      <xdr:row>72</xdr:row>
      <xdr:rowOff>85725</xdr:rowOff>
    </xdr:from>
    <xdr:to>
      <xdr:col>6</xdr:col>
      <xdr:colOff>561974</xdr:colOff>
      <xdr:row>85</xdr:row>
      <xdr:rowOff>129225</xdr:rowOff>
    </xdr:to>
    <xdr:pic>
      <xdr:nvPicPr>
        <xdr:cNvPr id="14" name="Imagen 13">
          <a:extLst>
            <a:ext uri="{FF2B5EF4-FFF2-40B4-BE49-F238E27FC236}">
              <a16:creationId xmlns:a16="http://schemas.microsoft.com/office/drawing/2014/main" id="{B55D2504-C853-475E-BEDB-A423B6EBCC91}"/>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97899" y="15432405"/>
          <a:ext cx="3623555" cy="2420940"/>
        </a:xfrm>
        <a:prstGeom prst="rect">
          <a:avLst/>
        </a:prstGeom>
      </xdr:spPr>
    </xdr:pic>
    <xdr:clientData/>
  </xdr:twoCellAnchor>
  <xdr:twoCellAnchor editAs="oneCell">
    <xdr:from>
      <xdr:col>7</xdr:col>
      <xdr:colOff>123694</xdr:colOff>
      <xdr:row>72</xdr:row>
      <xdr:rowOff>85724</xdr:rowOff>
    </xdr:from>
    <xdr:to>
      <xdr:col>11</xdr:col>
      <xdr:colOff>523874</xdr:colOff>
      <xdr:row>85</xdr:row>
      <xdr:rowOff>101237</xdr:rowOff>
    </xdr:to>
    <xdr:pic>
      <xdr:nvPicPr>
        <xdr:cNvPr id="15" name="Imagen 14">
          <a:extLst>
            <a:ext uri="{FF2B5EF4-FFF2-40B4-BE49-F238E27FC236}">
              <a16:creationId xmlns:a16="http://schemas.microsoft.com/office/drawing/2014/main" id="{4F161AB8-A345-477B-985F-A8AD2EEABF55}"/>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4268974" y="15432404"/>
          <a:ext cx="4537840" cy="239295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3D551D03-B786-408F-80ED-982964977BB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99EA5DD-7F57-4CEF-B65D-222C833F6A9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179294</xdr:colOff>
      <xdr:row>5</xdr:row>
      <xdr:rowOff>78441</xdr:rowOff>
    </xdr:from>
    <xdr:to>
      <xdr:col>6</xdr:col>
      <xdr:colOff>416859</xdr:colOff>
      <xdr:row>18</xdr:row>
      <xdr:rowOff>105335</xdr:rowOff>
    </xdr:to>
    <xdr:pic>
      <xdr:nvPicPr>
        <xdr:cNvPr id="4" name="3 Imagen">
          <a:extLst>
            <a:ext uri="{FF2B5EF4-FFF2-40B4-BE49-F238E27FC236}">
              <a16:creationId xmlns:a16="http://schemas.microsoft.com/office/drawing/2014/main" id="{5562D559-7CAF-4CBE-B9FD-CE5A45BF64CC}"/>
            </a:ext>
          </a:extLst>
        </xdr:cNvPr>
        <xdr:cNvPicPr>
          <a:picLocks noChangeAspect="1"/>
        </xdr:cNvPicPr>
      </xdr:nvPicPr>
      <xdr:blipFill>
        <a:blip xmlns:r="http://schemas.openxmlformats.org/officeDocument/2006/relationships" r:embed="rId3"/>
        <a:stretch>
          <a:fillRect/>
        </a:stretch>
      </xdr:blipFill>
      <xdr:spPr>
        <a:xfrm>
          <a:off x="781274" y="1503381"/>
          <a:ext cx="3437965" cy="2419574"/>
        </a:xfrm>
        <a:prstGeom prst="rect">
          <a:avLst/>
        </a:prstGeom>
      </xdr:spPr>
    </xdr:pic>
    <xdr:clientData/>
  </xdr:twoCellAnchor>
  <xdr:twoCellAnchor editAs="oneCell">
    <xdr:from>
      <xdr:col>8</xdr:col>
      <xdr:colOff>11205</xdr:colOff>
      <xdr:row>5</xdr:row>
      <xdr:rowOff>67235</xdr:rowOff>
    </xdr:from>
    <xdr:to>
      <xdr:col>10</xdr:col>
      <xdr:colOff>876299</xdr:colOff>
      <xdr:row>18</xdr:row>
      <xdr:rowOff>94129</xdr:rowOff>
    </xdr:to>
    <xdr:pic>
      <xdr:nvPicPr>
        <xdr:cNvPr id="5" name="4 Imagen">
          <a:extLst>
            <a:ext uri="{FF2B5EF4-FFF2-40B4-BE49-F238E27FC236}">
              <a16:creationId xmlns:a16="http://schemas.microsoft.com/office/drawing/2014/main" id="{DFC36F4D-D0DD-4B24-A8A4-828434ABA9F1}"/>
            </a:ext>
          </a:extLst>
        </xdr:cNvPr>
        <xdr:cNvPicPr>
          <a:picLocks noChangeAspect="1"/>
        </xdr:cNvPicPr>
      </xdr:nvPicPr>
      <xdr:blipFill>
        <a:blip xmlns:r="http://schemas.openxmlformats.org/officeDocument/2006/relationships" r:embed="rId4"/>
        <a:stretch>
          <a:fillRect/>
        </a:stretch>
      </xdr:blipFill>
      <xdr:spPr>
        <a:xfrm>
          <a:off x="4888005" y="1492175"/>
          <a:ext cx="3417794" cy="2419574"/>
        </a:xfrm>
        <a:prstGeom prst="rect">
          <a:avLst/>
        </a:prstGeom>
      </xdr:spPr>
    </xdr:pic>
    <xdr:clientData/>
  </xdr:twoCellAnchor>
  <xdr:twoCellAnchor editAs="oneCell">
    <xdr:from>
      <xdr:col>2</xdr:col>
      <xdr:colOff>78441</xdr:colOff>
      <xdr:row>21</xdr:row>
      <xdr:rowOff>78441</xdr:rowOff>
    </xdr:from>
    <xdr:to>
      <xdr:col>6</xdr:col>
      <xdr:colOff>323626</xdr:colOff>
      <xdr:row>34</xdr:row>
      <xdr:rowOff>112955</xdr:rowOff>
    </xdr:to>
    <xdr:pic>
      <xdr:nvPicPr>
        <xdr:cNvPr id="6" name="5 Imagen">
          <a:extLst>
            <a:ext uri="{FF2B5EF4-FFF2-40B4-BE49-F238E27FC236}">
              <a16:creationId xmlns:a16="http://schemas.microsoft.com/office/drawing/2014/main" id="{DEFCBCA7-FC0A-4884-B446-7A688C0E9BA6}"/>
            </a:ext>
          </a:extLst>
        </xdr:cNvPr>
        <xdr:cNvPicPr>
          <a:picLocks noChangeAspect="1"/>
        </xdr:cNvPicPr>
      </xdr:nvPicPr>
      <xdr:blipFill>
        <a:blip xmlns:r="http://schemas.openxmlformats.org/officeDocument/2006/relationships" r:embed="rId5"/>
        <a:stretch>
          <a:fillRect/>
        </a:stretch>
      </xdr:blipFill>
      <xdr:spPr>
        <a:xfrm>
          <a:off x="680421" y="4696161"/>
          <a:ext cx="3445585" cy="2427194"/>
        </a:xfrm>
        <a:prstGeom prst="rect">
          <a:avLst/>
        </a:prstGeom>
      </xdr:spPr>
    </xdr:pic>
    <xdr:clientData/>
  </xdr:twoCellAnchor>
  <xdr:twoCellAnchor editAs="oneCell">
    <xdr:from>
      <xdr:col>7</xdr:col>
      <xdr:colOff>369794</xdr:colOff>
      <xdr:row>21</xdr:row>
      <xdr:rowOff>56029</xdr:rowOff>
    </xdr:from>
    <xdr:to>
      <xdr:col>10</xdr:col>
      <xdr:colOff>907228</xdr:colOff>
      <xdr:row>34</xdr:row>
      <xdr:rowOff>121023</xdr:rowOff>
    </xdr:to>
    <xdr:pic>
      <xdr:nvPicPr>
        <xdr:cNvPr id="7" name="6 Imagen">
          <a:extLst>
            <a:ext uri="{FF2B5EF4-FFF2-40B4-BE49-F238E27FC236}">
              <a16:creationId xmlns:a16="http://schemas.microsoft.com/office/drawing/2014/main" id="{92F73EBF-BE58-46B0-80E7-E075EA62E71C}"/>
            </a:ext>
          </a:extLst>
        </xdr:cNvPr>
        <xdr:cNvPicPr>
          <a:picLocks noChangeAspect="1"/>
        </xdr:cNvPicPr>
      </xdr:nvPicPr>
      <xdr:blipFill>
        <a:blip xmlns:r="http://schemas.openxmlformats.org/officeDocument/2006/relationships" r:embed="rId6"/>
        <a:stretch>
          <a:fillRect/>
        </a:stretch>
      </xdr:blipFill>
      <xdr:spPr>
        <a:xfrm>
          <a:off x="4857974" y="4673749"/>
          <a:ext cx="3478754" cy="2457674"/>
        </a:xfrm>
        <a:prstGeom prst="rect">
          <a:avLst/>
        </a:prstGeom>
      </xdr:spPr>
    </xdr:pic>
    <xdr:clientData/>
  </xdr:twoCellAnchor>
  <xdr:twoCellAnchor editAs="oneCell">
    <xdr:from>
      <xdr:col>2</xdr:col>
      <xdr:colOff>134471</xdr:colOff>
      <xdr:row>37</xdr:row>
      <xdr:rowOff>67235</xdr:rowOff>
    </xdr:from>
    <xdr:to>
      <xdr:col>6</xdr:col>
      <xdr:colOff>311076</xdr:colOff>
      <xdr:row>50</xdr:row>
      <xdr:rowOff>48410</xdr:rowOff>
    </xdr:to>
    <xdr:pic>
      <xdr:nvPicPr>
        <xdr:cNvPr id="8" name="7 Imagen">
          <a:extLst>
            <a:ext uri="{FF2B5EF4-FFF2-40B4-BE49-F238E27FC236}">
              <a16:creationId xmlns:a16="http://schemas.microsoft.com/office/drawing/2014/main" id="{5CCD672B-5CD9-4506-BB09-44A4D01DABBF}"/>
            </a:ext>
          </a:extLst>
        </xdr:cNvPr>
        <xdr:cNvPicPr>
          <a:picLocks noChangeAspect="1"/>
        </xdr:cNvPicPr>
      </xdr:nvPicPr>
      <xdr:blipFill>
        <a:blip xmlns:r="http://schemas.openxmlformats.org/officeDocument/2006/relationships" r:embed="rId7"/>
        <a:stretch>
          <a:fillRect/>
        </a:stretch>
      </xdr:blipFill>
      <xdr:spPr>
        <a:xfrm>
          <a:off x="736451" y="7877735"/>
          <a:ext cx="3377005" cy="2373855"/>
        </a:xfrm>
        <a:prstGeom prst="rect">
          <a:avLst/>
        </a:prstGeom>
      </xdr:spPr>
    </xdr:pic>
    <xdr:clientData/>
  </xdr:twoCellAnchor>
  <xdr:twoCellAnchor editAs="oneCell">
    <xdr:from>
      <xdr:col>8</xdr:col>
      <xdr:colOff>56029</xdr:colOff>
      <xdr:row>37</xdr:row>
      <xdr:rowOff>67235</xdr:rowOff>
    </xdr:from>
    <xdr:to>
      <xdr:col>10</xdr:col>
      <xdr:colOff>921123</xdr:colOff>
      <xdr:row>50</xdr:row>
      <xdr:rowOff>94130</xdr:rowOff>
    </xdr:to>
    <xdr:pic>
      <xdr:nvPicPr>
        <xdr:cNvPr id="9" name="9 Imagen">
          <a:extLst>
            <a:ext uri="{FF2B5EF4-FFF2-40B4-BE49-F238E27FC236}">
              <a16:creationId xmlns:a16="http://schemas.microsoft.com/office/drawing/2014/main" id="{279AE8A5-CB9D-4BFB-9AD9-528F7AD5E086}"/>
            </a:ext>
          </a:extLst>
        </xdr:cNvPr>
        <xdr:cNvPicPr>
          <a:picLocks noChangeAspect="1"/>
        </xdr:cNvPicPr>
      </xdr:nvPicPr>
      <xdr:blipFill>
        <a:blip xmlns:r="http://schemas.openxmlformats.org/officeDocument/2006/relationships" r:embed="rId8"/>
        <a:stretch>
          <a:fillRect/>
        </a:stretch>
      </xdr:blipFill>
      <xdr:spPr>
        <a:xfrm>
          <a:off x="4932829" y="7877735"/>
          <a:ext cx="3417794" cy="2419575"/>
        </a:xfrm>
        <a:prstGeom prst="rect">
          <a:avLst/>
        </a:prstGeom>
      </xdr:spPr>
    </xdr:pic>
    <xdr:clientData/>
  </xdr:twoCellAnchor>
  <xdr:twoCellAnchor editAs="oneCell">
    <xdr:from>
      <xdr:col>2</xdr:col>
      <xdr:colOff>89647</xdr:colOff>
      <xdr:row>53</xdr:row>
      <xdr:rowOff>78441</xdr:rowOff>
    </xdr:from>
    <xdr:to>
      <xdr:col>6</xdr:col>
      <xdr:colOff>327212</xdr:colOff>
      <xdr:row>66</xdr:row>
      <xdr:rowOff>105335</xdr:rowOff>
    </xdr:to>
    <xdr:pic>
      <xdr:nvPicPr>
        <xdr:cNvPr id="10" name="10 Imagen">
          <a:extLst>
            <a:ext uri="{FF2B5EF4-FFF2-40B4-BE49-F238E27FC236}">
              <a16:creationId xmlns:a16="http://schemas.microsoft.com/office/drawing/2014/main" id="{C9160DB0-E877-4607-90EA-A88463B95341}"/>
            </a:ext>
          </a:extLst>
        </xdr:cNvPr>
        <xdr:cNvPicPr>
          <a:picLocks noChangeAspect="1"/>
        </xdr:cNvPicPr>
      </xdr:nvPicPr>
      <xdr:blipFill>
        <a:blip xmlns:r="http://schemas.openxmlformats.org/officeDocument/2006/relationships" r:embed="rId9"/>
        <a:stretch>
          <a:fillRect/>
        </a:stretch>
      </xdr:blipFill>
      <xdr:spPr>
        <a:xfrm>
          <a:off x="691627" y="11081721"/>
          <a:ext cx="3437965" cy="2419574"/>
        </a:xfrm>
        <a:prstGeom prst="rect">
          <a:avLst/>
        </a:prstGeom>
      </xdr:spPr>
    </xdr:pic>
    <xdr:clientData/>
  </xdr:twoCellAnchor>
  <xdr:twoCellAnchor editAs="oneCell">
    <xdr:from>
      <xdr:col>7</xdr:col>
      <xdr:colOff>369794</xdr:colOff>
      <xdr:row>53</xdr:row>
      <xdr:rowOff>67235</xdr:rowOff>
    </xdr:from>
    <xdr:to>
      <xdr:col>10</xdr:col>
      <xdr:colOff>861508</xdr:colOff>
      <xdr:row>66</xdr:row>
      <xdr:rowOff>101749</xdr:rowOff>
    </xdr:to>
    <xdr:pic>
      <xdr:nvPicPr>
        <xdr:cNvPr id="11" name="11 Imagen">
          <a:extLst>
            <a:ext uri="{FF2B5EF4-FFF2-40B4-BE49-F238E27FC236}">
              <a16:creationId xmlns:a16="http://schemas.microsoft.com/office/drawing/2014/main" id="{7BA99538-5FBB-4383-BDFC-910A868E4C7A}"/>
            </a:ext>
          </a:extLst>
        </xdr:cNvPr>
        <xdr:cNvPicPr>
          <a:picLocks noChangeAspect="1"/>
        </xdr:cNvPicPr>
      </xdr:nvPicPr>
      <xdr:blipFill>
        <a:blip xmlns:r="http://schemas.openxmlformats.org/officeDocument/2006/relationships" r:embed="rId10"/>
        <a:stretch>
          <a:fillRect/>
        </a:stretch>
      </xdr:blipFill>
      <xdr:spPr>
        <a:xfrm>
          <a:off x="4857974" y="11070515"/>
          <a:ext cx="3433034" cy="2427194"/>
        </a:xfrm>
        <a:prstGeom prst="rect">
          <a:avLst/>
        </a:prstGeom>
      </xdr:spPr>
    </xdr:pic>
    <xdr:clientData/>
  </xdr:twoCellAnchor>
  <xdr:twoCellAnchor editAs="oneCell">
    <xdr:from>
      <xdr:col>2</xdr:col>
      <xdr:colOff>112059</xdr:colOff>
      <xdr:row>69</xdr:row>
      <xdr:rowOff>67235</xdr:rowOff>
    </xdr:from>
    <xdr:to>
      <xdr:col>6</xdr:col>
      <xdr:colOff>357244</xdr:colOff>
      <xdr:row>82</xdr:row>
      <xdr:rowOff>101749</xdr:rowOff>
    </xdr:to>
    <xdr:pic>
      <xdr:nvPicPr>
        <xdr:cNvPr id="12" name="12 Imagen">
          <a:extLst>
            <a:ext uri="{FF2B5EF4-FFF2-40B4-BE49-F238E27FC236}">
              <a16:creationId xmlns:a16="http://schemas.microsoft.com/office/drawing/2014/main" id="{3EB50569-FD9F-4FCB-B94B-CCC01AC6042C}"/>
            </a:ext>
          </a:extLst>
        </xdr:cNvPr>
        <xdr:cNvPicPr>
          <a:picLocks noChangeAspect="1"/>
        </xdr:cNvPicPr>
      </xdr:nvPicPr>
      <xdr:blipFill>
        <a:blip xmlns:r="http://schemas.openxmlformats.org/officeDocument/2006/relationships" r:embed="rId11"/>
        <a:stretch>
          <a:fillRect/>
        </a:stretch>
      </xdr:blipFill>
      <xdr:spPr>
        <a:xfrm>
          <a:off x="714039" y="14263295"/>
          <a:ext cx="3445585" cy="2427194"/>
        </a:xfrm>
        <a:prstGeom prst="rect">
          <a:avLst/>
        </a:prstGeom>
      </xdr:spPr>
    </xdr:pic>
    <xdr:clientData/>
  </xdr:twoCellAnchor>
  <xdr:twoCellAnchor editAs="oneCell">
    <xdr:from>
      <xdr:col>8</xdr:col>
      <xdr:colOff>56029</xdr:colOff>
      <xdr:row>69</xdr:row>
      <xdr:rowOff>100853</xdr:rowOff>
    </xdr:from>
    <xdr:to>
      <xdr:col>10</xdr:col>
      <xdr:colOff>860163</xdr:colOff>
      <xdr:row>82</xdr:row>
      <xdr:rowOff>82027</xdr:rowOff>
    </xdr:to>
    <xdr:pic>
      <xdr:nvPicPr>
        <xdr:cNvPr id="13" name="13 Imagen">
          <a:extLst>
            <a:ext uri="{FF2B5EF4-FFF2-40B4-BE49-F238E27FC236}">
              <a16:creationId xmlns:a16="http://schemas.microsoft.com/office/drawing/2014/main" id="{78D90D4B-0489-428F-8883-2ABD37E4CFA2}"/>
            </a:ext>
          </a:extLst>
        </xdr:cNvPr>
        <xdr:cNvPicPr>
          <a:picLocks noChangeAspect="1"/>
        </xdr:cNvPicPr>
      </xdr:nvPicPr>
      <xdr:blipFill>
        <a:blip xmlns:r="http://schemas.openxmlformats.org/officeDocument/2006/relationships" r:embed="rId12"/>
        <a:stretch>
          <a:fillRect/>
        </a:stretch>
      </xdr:blipFill>
      <xdr:spPr>
        <a:xfrm>
          <a:off x="4932829" y="14296913"/>
          <a:ext cx="3356834" cy="2373854"/>
        </a:xfrm>
        <a:prstGeom prst="rect">
          <a:avLst/>
        </a:prstGeom>
      </xdr:spPr>
    </xdr:pic>
    <xdr:clientData/>
  </xdr:twoCellAnchor>
  <xdr:twoCellAnchor editAs="oneCell">
    <xdr:from>
      <xdr:col>2</xdr:col>
      <xdr:colOff>100852</xdr:colOff>
      <xdr:row>85</xdr:row>
      <xdr:rowOff>67236</xdr:rowOff>
    </xdr:from>
    <xdr:to>
      <xdr:col>6</xdr:col>
      <xdr:colOff>338417</xdr:colOff>
      <xdr:row>98</xdr:row>
      <xdr:rowOff>94130</xdr:rowOff>
    </xdr:to>
    <xdr:pic>
      <xdr:nvPicPr>
        <xdr:cNvPr id="14" name="15 Imagen">
          <a:extLst>
            <a:ext uri="{FF2B5EF4-FFF2-40B4-BE49-F238E27FC236}">
              <a16:creationId xmlns:a16="http://schemas.microsoft.com/office/drawing/2014/main" id="{C245F258-0FC7-452D-B20C-E95C271A5204}"/>
            </a:ext>
          </a:extLst>
        </xdr:cNvPr>
        <xdr:cNvPicPr>
          <a:picLocks noChangeAspect="1"/>
        </xdr:cNvPicPr>
      </xdr:nvPicPr>
      <xdr:blipFill>
        <a:blip xmlns:r="http://schemas.openxmlformats.org/officeDocument/2006/relationships" r:embed="rId13"/>
        <a:stretch>
          <a:fillRect/>
        </a:stretch>
      </xdr:blipFill>
      <xdr:spPr>
        <a:xfrm>
          <a:off x="702832" y="17456076"/>
          <a:ext cx="3437965" cy="2419574"/>
        </a:xfrm>
        <a:prstGeom prst="rect">
          <a:avLst/>
        </a:prstGeom>
      </xdr:spPr>
    </xdr:pic>
    <xdr:clientData/>
  </xdr:twoCellAnchor>
  <xdr:twoCellAnchor editAs="oneCell">
    <xdr:from>
      <xdr:col>7</xdr:col>
      <xdr:colOff>369795</xdr:colOff>
      <xdr:row>85</xdr:row>
      <xdr:rowOff>100852</xdr:rowOff>
    </xdr:from>
    <xdr:to>
      <xdr:col>10</xdr:col>
      <xdr:colOff>853889</xdr:colOff>
      <xdr:row>98</xdr:row>
      <xdr:rowOff>127746</xdr:rowOff>
    </xdr:to>
    <xdr:pic>
      <xdr:nvPicPr>
        <xdr:cNvPr id="15" name="16 Imagen">
          <a:extLst>
            <a:ext uri="{FF2B5EF4-FFF2-40B4-BE49-F238E27FC236}">
              <a16:creationId xmlns:a16="http://schemas.microsoft.com/office/drawing/2014/main" id="{CE8DDBC7-90D7-4638-B0A2-96FCCE7C2256}"/>
            </a:ext>
          </a:extLst>
        </xdr:cNvPr>
        <xdr:cNvPicPr>
          <a:picLocks noChangeAspect="1"/>
        </xdr:cNvPicPr>
      </xdr:nvPicPr>
      <xdr:blipFill>
        <a:blip xmlns:r="http://schemas.openxmlformats.org/officeDocument/2006/relationships" r:embed="rId14"/>
        <a:stretch>
          <a:fillRect/>
        </a:stretch>
      </xdr:blipFill>
      <xdr:spPr>
        <a:xfrm>
          <a:off x="4857975" y="17489692"/>
          <a:ext cx="3425414" cy="2419574"/>
        </a:xfrm>
        <a:prstGeom prst="rect">
          <a:avLst/>
        </a:prstGeom>
      </xdr:spPr>
    </xdr:pic>
    <xdr:clientData/>
  </xdr:twoCellAnchor>
  <xdr:twoCellAnchor editAs="oneCell">
    <xdr:from>
      <xdr:col>2</xdr:col>
      <xdr:colOff>179294</xdr:colOff>
      <xdr:row>101</xdr:row>
      <xdr:rowOff>78442</xdr:rowOff>
    </xdr:from>
    <xdr:to>
      <xdr:col>6</xdr:col>
      <xdr:colOff>355899</xdr:colOff>
      <xdr:row>114</xdr:row>
      <xdr:rowOff>59616</xdr:rowOff>
    </xdr:to>
    <xdr:pic>
      <xdr:nvPicPr>
        <xdr:cNvPr id="16" name="17 Imagen">
          <a:extLst>
            <a:ext uri="{FF2B5EF4-FFF2-40B4-BE49-F238E27FC236}">
              <a16:creationId xmlns:a16="http://schemas.microsoft.com/office/drawing/2014/main" id="{03F4CFDC-29BB-48B1-87E7-6928601E534E}"/>
            </a:ext>
          </a:extLst>
        </xdr:cNvPr>
        <xdr:cNvPicPr>
          <a:picLocks noChangeAspect="1"/>
        </xdr:cNvPicPr>
      </xdr:nvPicPr>
      <xdr:blipFill>
        <a:blip xmlns:r="http://schemas.openxmlformats.org/officeDocument/2006/relationships" r:embed="rId15"/>
        <a:stretch>
          <a:fillRect/>
        </a:stretch>
      </xdr:blipFill>
      <xdr:spPr>
        <a:xfrm>
          <a:off x="781274" y="20614342"/>
          <a:ext cx="3377005" cy="2373854"/>
        </a:xfrm>
        <a:prstGeom prst="rect">
          <a:avLst/>
        </a:prstGeom>
      </xdr:spPr>
    </xdr:pic>
    <xdr:clientData/>
  </xdr:twoCellAnchor>
  <xdr:twoCellAnchor editAs="oneCell">
    <xdr:from>
      <xdr:col>8</xdr:col>
      <xdr:colOff>0</xdr:colOff>
      <xdr:row>101</xdr:row>
      <xdr:rowOff>67235</xdr:rowOff>
    </xdr:from>
    <xdr:to>
      <xdr:col>10</xdr:col>
      <xdr:colOff>804134</xdr:colOff>
      <xdr:row>114</xdr:row>
      <xdr:rowOff>48409</xdr:rowOff>
    </xdr:to>
    <xdr:pic>
      <xdr:nvPicPr>
        <xdr:cNvPr id="17" name="18 Imagen">
          <a:extLst>
            <a:ext uri="{FF2B5EF4-FFF2-40B4-BE49-F238E27FC236}">
              <a16:creationId xmlns:a16="http://schemas.microsoft.com/office/drawing/2014/main" id="{425C00A9-01B4-477E-86F2-DA68ED8C6E65}"/>
            </a:ext>
          </a:extLst>
        </xdr:cNvPr>
        <xdr:cNvPicPr>
          <a:picLocks noChangeAspect="1"/>
        </xdr:cNvPicPr>
      </xdr:nvPicPr>
      <xdr:blipFill>
        <a:blip xmlns:r="http://schemas.openxmlformats.org/officeDocument/2006/relationships" r:embed="rId16"/>
        <a:stretch>
          <a:fillRect/>
        </a:stretch>
      </xdr:blipFill>
      <xdr:spPr>
        <a:xfrm>
          <a:off x="4876800" y="20603135"/>
          <a:ext cx="3356834" cy="2373854"/>
        </a:xfrm>
        <a:prstGeom prst="rect">
          <a:avLst/>
        </a:prstGeom>
      </xdr:spPr>
    </xdr:pic>
    <xdr:clientData/>
  </xdr:twoCellAnchor>
  <xdr:twoCellAnchor editAs="oneCell">
    <xdr:from>
      <xdr:col>2</xdr:col>
      <xdr:colOff>78441</xdr:colOff>
      <xdr:row>117</xdr:row>
      <xdr:rowOff>100853</xdr:rowOff>
    </xdr:from>
    <xdr:to>
      <xdr:col>6</xdr:col>
      <xdr:colOff>255046</xdr:colOff>
      <xdr:row>130</xdr:row>
      <xdr:rowOff>82027</xdr:rowOff>
    </xdr:to>
    <xdr:pic>
      <xdr:nvPicPr>
        <xdr:cNvPr id="18" name="19 Imagen">
          <a:extLst>
            <a:ext uri="{FF2B5EF4-FFF2-40B4-BE49-F238E27FC236}">
              <a16:creationId xmlns:a16="http://schemas.microsoft.com/office/drawing/2014/main" id="{EEB28298-7A73-4201-A933-ABCDDB6F237C}"/>
            </a:ext>
          </a:extLst>
        </xdr:cNvPr>
        <xdr:cNvPicPr>
          <a:picLocks noChangeAspect="1"/>
        </xdr:cNvPicPr>
      </xdr:nvPicPr>
      <xdr:blipFill>
        <a:blip xmlns:r="http://schemas.openxmlformats.org/officeDocument/2006/relationships" r:embed="rId17"/>
        <a:stretch>
          <a:fillRect/>
        </a:stretch>
      </xdr:blipFill>
      <xdr:spPr>
        <a:xfrm>
          <a:off x="680421" y="23783813"/>
          <a:ext cx="3377005" cy="2373854"/>
        </a:xfrm>
        <a:prstGeom prst="rect">
          <a:avLst/>
        </a:prstGeom>
      </xdr:spPr>
    </xdr:pic>
    <xdr:clientData/>
  </xdr:twoCellAnchor>
  <xdr:twoCellAnchor editAs="oneCell">
    <xdr:from>
      <xdr:col>8</xdr:col>
      <xdr:colOff>22412</xdr:colOff>
      <xdr:row>117</xdr:row>
      <xdr:rowOff>78442</xdr:rowOff>
    </xdr:from>
    <xdr:to>
      <xdr:col>10</xdr:col>
      <xdr:colOff>895126</xdr:colOff>
      <xdr:row>130</xdr:row>
      <xdr:rowOff>112956</xdr:rowOff>
    </xdr:to>
    <xdr:pic>
      <xdr:nvPicPr>
        <xdr:cNvPr id="19" name="21 Imagen">
          <a:extLst>
            <a:ext uri="{FF2B5EF4-FFF2-40B4-BE49-F238E27FC236}">
              <a16:creationId xmlns:a16="http://schemas.microsoft.com/office/drawing/2014/main" id="{BF7A32A4-1B10-4A65-BE69-06E0B9408B94}"/>
            </a:ext>
          </a:extLst>
        </xdr:cNvPr>
        <xdr:cNvPicPr>
          <a:picLocks noChangeAspect="1"/>
        </xdr:cNvPicPr>
      </xdr:nvPicPr>
      <xdr:blipFill>
        <a:blip xmlns:r="http://schemas.openxmlformats.org/officeDocument/2006/relationships" r:embed="rId18"/>
        <a:stretch>
          <a:fillRect/>
        </a:stretch>
      </xdr:blipFill>
      <xdr:spPr>
        <a:xfrm>
          <a:off x="4899212" y="23761402"/>
          <a:ext cx="3425414" cy="2427194"/>
        </a:xfrm>
        <a:prstGeom prst="rect">
          <a:avLst/>
        </a:prstGeom>
      </xdr:spPr>
    </xdr:pic>
    <xdr:clientData/>
  </xdr:twoCellAnchor>
  <xdr:twoCellAnchor editAs="oneCell">
    <xdr:from>
      <xdr:col>2</xdr:col>
      <xdr:colOff>67234</xdr:colOff>
      <xdr:row>133</xdr:row>
      <xdr:rowOff>78441</xdr:rowOff>
    </xdr:from>
    <xdr:to>
      <xdr:col>6</xdr:col>
      <xdr:colOff>304799</xdr:colOff>
      <xdr:row>146</xdr:row>
      <xdr:rowOff>105335</xdr:rowOff>
    </xdr:to>
    <xdr:pic>
      <xdr:nvPicPr>
        <xdr:cNvPr id="20" name="22 Imagen">
          <a:extLst>
            <a:ext uri="{FF2B5EF4-FFF2-40B4-BE49-F238E27FC236}">
              <a16:creationId xmlns:a16="http://schemas.microsoft.com/office/drawing/2014/main" id="{6B7D7E9D-9517-44C8-A50F-BD2CB67C45E8}"/>
            </a:ext>
          </a:extLst>
        </xdr:cNvPr>
        <xdr:cNvPicPr>
          <a:picLocks noChangeAspect="1"/>
        </xdr:cNvPicPr>
      </xdr:nvPicPr>
      <xdr:blipFill>
        <a:blip xmlns:r="http://schemas.openxmlformats.org/officeDocument/2006/relationships" r:embed="rId19"/>
        <a:stretch>
          <a:fillRect/>
        </a:stretch>
      </xdr:blipFill>
      <xdr:spPr>
        <a:xfrm>
          <a:off x="669214" y="26908461"/>
          <a:ext cx="3437965" cy="2419574"/>
        </a:xfrm>
        <a:prstGeom prst="rect">
          <a:avLst/>
        </a:prstGeom>
      </xdr:spPr>
    </xdr:pic>
    <xdr:clientData/>
  </xdr:twoCellAnchor>
  <xdr:twoCellAnchor editAs="oneCell">
    <xdr:from>
      <xdr:col>8</xdr:col>
      <xdr:colOff>33617</xdr:colOff>
      <xdr:row>133</xdr:row>
      <xdr:rowOff>89647</xdr:rowOff>
    </xdr:from>
    <xdr:to>
      <xdr:col>10</xdr:col>
      <xdr:colOff>898711</xdr:colOff>
      <xdr:row>146</xdr:row>
      <xdr:rowOff>116541</xdr:rowOff>
    </xdr:to>
    <xdr:pic>
      <xdr:nvPicPr>
        <xdr:cNvPr id="21" name="23 Imagen">
          <a:extLst>
            <a:ext uri="{FF2B5EF4-FFF2-40B4-BE49-F238E27FC236}">
              <a16:creationId xmlns:a16="http://schemas.microsoft.com/office/drawing/2014/main" id="{CD5612B4-AB00-4DA1-9A7D-569A35324F79}"/>
            </a:ext>
          </a:extLst>
        </xdr:cNvPr>
        <xdr:cNvPicPr>
          <a:picLocks noChangeAspect="1"/>
        </xdr:cNvPicPr>
      </xdr:nvPicPr>
      <xdr:blipFill>
        <a:blip xmlns:r="http://schemas.openxmlformats.org/officeDocument/2006/relationships" r:embed="rId20"/>
        <a:stretch>
          <a:fillRect/>
        </a:stretch>
      </xdr:blipFill>
      <xdr:spPr>
        <a:xfrm>
          <a:off x="4910417" y="26919667"/>
          <a:ext cx="3417794" cy="2419574"/>
        </a:xfrm>
        <a:prstGeom prst="rect">
          <a:avLst/>
        </a:prstGeom>
      </xdr:spPr>
    </xdr:pic>
    <xdr:clientData/>
  </xdr:twoCellAnchor>
  <xdr:twoCellAnchor editAs="oneCell">
    <xdr:from>
      <xdr:col>2</xdr:col>
      <xdr:colOff>134470</xdr:colOff>
      <xdr:row>149</xdr:row>
      <xdr:rowOff>78441</xdr:rowOff>
    </xdr:from>
    <xdr:to>
      <xdr:col>6</xdr:col>
      <xdr:colOff>372035</xdr:colOff>
      <xdr:row>162</xdr:row>
      <xdr:rowOff>105335</xdr:rowOff>
    </xdr:to>
    <xdr:pic>
      <xdr:nvPicPr>
        <xdr:cNvPr id="22" name="24 Imagen">
          <a:extLst>
            <a:ext uri="{FF2B5EF4-FFF2-40B4-BE49-F238E27FC236}">
              <a16:creationId xmlns:a16="http://schemas.microsoft.com/office/drawing/2014/main" id="{92487A5E-85E2-45CA-B32E-D29334594723}"/>
            </a:ext>
          </a:extLst>
        </xdr:cNvPr>
        <xdr:cNvPicPr>
          <a:picLocks noChangeAspect="1"/>
        </xdr:cNvPicPr>
      </xdr:nvPicPr>
      <xdr:blipFill>
        <a:blip xmlns:r="http://schemas.openxmlformats.org/officeDocument/2006/relationships" r:embed="rId21"/>
        <a:stretch>
          <a:fillRect/>
        </a:stretch>
      </xdr:blipFill>
      <xdr:spPr>
        <a:xfrm>
          <a:off x="736450" y="30055521"/>
          <a:ext cx="3437965" cy="2419574"/>
        </a:xfrm>
        <a:prstGeom prst="rect">
          <a:avLst/>
        </a:prstGeom>
      </xdr:spPr>
    </xdr:pic>
    <xdr:clientData/>
  </xdr:twoCellAnchor>
  <xdr:twoCellAnchor editAs="oneCell">
    <xdr:from>
      <xdr:col>8</xdr:col>
      <xdr:colOff>0</xdr:colOff>
      <xdr:row>149</xdr:row>
      <xdr:rowOff>78441</xdr:rowOff>
    </xdr:from>
    <xdr:to>
      <xdr:col>10</xdr:col>
      <xdr:colOff>865094</xdr:colOff>
      <xdr:row>162</xdr:row>
      <xdr:rowOff>105335</xdr:rowOff>
    </xdr:to>
    <xdr:pic>
      <xdr:nvPicPr>
        <xdr:cNvPr id="23" name="25 Imagen">
          <a:extLst>
            <a:ext uri="{FF2B5EF4-FFF2-40B4-BE49-F238E27FC236}">
              <a16:creationId xmlns:a16="http://schemas.microsoft.com/office/drawing/2014/main" id="{4EEA4169-F33D-4E2D-8945-4FCA3522239F}"/>
            </a:ext>
          </a:extLst>
        </xdr:cNvPr>
        <xdr:cNvPicPr>
          <a:picLocks noChangeAspect="1"/>
        </xdr:cNvPicPr>
      </xdr:nvPicPr>
      <xdr:blipFill>
        <a:blip xmlns:r="http://schemas.openxmlformats.org/officeDocument/2006/relationships" r:embed="rId22"/>
        <a:stretch>
          <a:fillRect/>
        </a:stretch>
      </xdr:blipFill>
      <xdr:spPr>
        <a:xfrm>
          <a:off x="4876800" y="30055521"/>
          <a:ext cx="3417794" cy="2419574"/>
        </a:xfrm>
        <a:prstGeom prst="rect">
          <a:avLst/>
        </a:prstGeom>
      </xdr:spPr>
    </xdr:pic>
    <xdr:clientData/>
  </xdr:twoCellAnchor>
  <xdr:twoCellAnchor editAs="oneCell">
    <xdr:from>
      <xdr:col>2</xdr:col>
      <xdr:colOff>67235</xdr:colOff>
      <xdr:row>165</xdr:row>
      <xdr:rowOff>44823</xdr:rowOff>
    </xdr:from>
    <xdr:to>
      <xdr:col>6</xdr:col>
      <xdr:colOff>304800</xdr:colOff>
      <xdr:row>178</xdr:row>
      <xdr:rowOff>71717</xdr:rowOff>
    </xdr:to>
    <xdr:pic>
      <xdr:nvPicPr>
        <xdr:cNvPr id="24" name="26 Imagen">
          <a:extLst>
            <a:ext uri="{FF2B5EF4-FFF2-40B4-BE49-F238E27FC236}">
              <a16:creationId xmlns:a16="http://schemas.microsoft.com/office/drawing/2014/main" id="{94363C13-C76E-4863-9441-FFBF7AF5355C}"/>
            </a:ext>
          </a:extLst>
        </xdr:cNvPr>
        <xdr:cNvPicPr>
          <a:picLocks noChangeAspect="1"/>
        </xdr:cNvPicPr>
      </xdr:nvPicPr>
      <xdr:blipFill>
        <a:blip xmlns:r="http://schemas.openxmlformats.org/officeDocument/2006/relationships" r:embed="rId23"/>
        <a:stretch>
          <a:fillRect/>
        </a:stretch>
      </xdr:blipFill>
      <xdr:spPr>
        <a:xfrm>
          <a:off x="669215" y="33168963"/>
          <a:ext cx="3437965" cy="2419574"/>
        </a:xfrm>
        <a:prstGeom prst="rect">
          <a:avLst/>
        </a:prstGeom>
      </xdr:spPr>
    </xdr:pic>
    <xdr:clientData/>
  </xdr:twoCellAnchor>
  <xdr:twoCellAnchor editAs="oneCell">
    <xdr:from>
      <xdr:col>8</xdr:col>
      <xdr:colOff>89647</xdr:colOff>
      <xdr:row>165</xdr:row>
      <xdr:rowOff>78442</xdr:rowOff>
    </xdr:from>
    <xdr:to>
      <xdr:col>11</xdr:col>
      <xdr:colOff>13447</xdr:colOff>
      <xdr:row>178</xdr:row>
      <xdr:rowOff>105336</xdr:rowOff>
    </xdr:to>
    <xdr:pic>
      <xdr:nvPicPr>
        <xdr:cNvPr id="25" name="27 Imagen">
          <a:extLst>
            <a:ext uri="{FF2B5EF4-FFF2-40B4-BE49-F238E27FC236}">
              <a16:creationId xmlns:a16="http://schemas.microsoft.com/office/drawing/2014/main" id="{EF41F2B4-9B99-4D7B-BB1A-889CBD67E4E4}"/>
            </a:ext>
          </a:extLst>
        </xdr:cNvPr>
        <xdr:cNvPicPr>
          <a:picLocks noChangeAspect="1"/>
        </xdr:cNvPicPr>
      </xdr:nvPicPr>
      <xdr:blipFill>
        <a:blip xmlns:r="http://schemas.openxmlformats.org/officeDocument/2006/relationships" r:embed="rId24"/>
        <a:stretch>
          <a:fillRect/>
        </a:stretch>
      </xdr:blipFill>
      <xdr:spPr>
        <a:xfrm>
          <a:off x="4966447" y="33202582"/>
          <a:ext cx="3444240" cy="2419574"/>
        </a:xfrm>
        <a:prstGeom prst="rect">
          <a:avLst/>
        </a:prstGeom>
      </xdr:spPr>
    </xdr:pic>
    <xdr:clientData/>
  </xdr:twoCellAnchor>
  <xdr:twoCellAnchor editAs="oneCell">
    <xdr:from>
      <xdr:col>2</xdr:col>
      <xdr:colOff>179294</xdr:colOff>
      <xdr:row>181</xdr:row>
      <xdr:rowOff>89647</xdr:rowOff>
    </xdr:from>
    <xdr:to>
      <xdr:col>6</xdr:col>
      <xdr:colOff>416859</xdr:colOff>
      <xdr:row>194</xdr:row>
      <xdr:rowOff>116541</xdr:rowOff>
    </xdr:to>
    <xdr:pic>
      <xdr:nvPicPr>
        <xdr:cNvPr id="26" name="28 Imagen">
          <a:extLst>
            <a:ext uri="{FF2B5EF4-FFF2-40B4-BE49-F238E27FC236}">
              <a16:creationId xmlns:a16="http://schemas.microsoft.com/office/drawing/2014/main" id="{0CA93F6F-5D76-4DCC-BF83-582CB95272D5}"/>
            </a:ext>
          </a:extLst>
        </xdr:cNvPr>
        <xdr:cNvPicPr>
          <a:picLocks noChangeAspect="1"/>
        </xdr:cNvPicPr>
      </xdr:nvPicPr>
      <xdr:blipFill>
        <a:blip xmlns:r="http://schemas.openxmlformats.org/officeDocument/2006/relationships" r:embed="rId25"/>
        <a:stretch>
          <a:fillRect/>
        </a:stretch>
      </xdr:blipFill>
      <xdr:spPr>
        <a:xfrm>
          <a:off x="781274" y="36360847"/>
          <a:ext cx="3437965" cy="2419574"/>
        </a:xfrm>
        <a:prstGeom prst="rect">
          <a:avLst/>
        </a:prstGeom>
      </xdr:spPr>
    </xdr:pic>
    <xdr:clientData/>
  </xdr:twoCellAnchor>
  <xdr:twoCellAnchor editAs="oneCell">
    <xdr:from>
      <xdr:col>8</xdr:col>
      <xdr:colOff>56029</xdr:colOff>
      <xdr:row>181</xdr:row>
      <xdr:rowOff>78442</xdr:rowOff>
    </xdr:from>
    <xdr:to>
      <xdr:col>10</xdr:col>
      <xdr:colOff>860163</xdr:colOff>
      <xdr:row>194</xdr:row>
      <xdr:rowOff>59616</xdr:rowOff>
    </xdr:to>
    <xdr:pic>
      <xdr:nvPicPr>
        <xdr:cNvPr id="27" name="29 Imagen">
          <a:extLst>
            <a:ext uri="{FF2B5EF4-FFF2-40B4-BE49-F238E27FC236}">
              <a16:creationId xmlns:a16="http://schemas.microsoft.com/office/drawing/2014/main" id="{7C5EB703-CC27-482A-9559-F215138567D7}"/>
            </a:ext>
          </a:extLst>
        </xdr:cNvPr>
        <xdr:cNvPicPr>
          <a:picLocks noChangeAspect="1"/>
        </xdr:cNvPicPr>
      </xdr:nvPicPr>
      <xdr:blipFill>
        <a:blip xmlns:r="http://schemas.openxmlformats.org/officeDocument/2006/relationships" r:embed="rId26"/>
        <a:stretch>
          <a:fillRect/>
        </a:stretch>
      </xdr:blipFill>
      <xdr:spPr>
        <a:xfrm>
          <a:off x="4932829" y="36349642"/>
          <a:ext cx="3356834" cy="2373854"/>
        </a:xfrm>
        <a:prstGeom prst="rect">
          <a:avLst/>
        </a:prstGeom>
      </xdr:spPr>
    </xdr:pic>
    <xdr:clientData/>
  </xdr:twoCellAnchor>
  <xdr:twoCellAnchor editAs="oneCell">
    <xdr:from>
      <xdr:col>2</xdr:col>
      <xdr:colOff>156882</xdr:colOff>
      <xdr:row>197</xdr:row>
      <xdr:rowOff>78441</xdr:rowOff>
    </xdr:from>
    <xdr:to>
      <xdr:col>6</xdr:col>
      <xdr:colOff>447787</xdr:colOff>
      <xdr:row>210</xdr:row>
      <xdr:rowOff>151055</xdr:rowOff>
    </xdr:to>
    <xdr:pic>
      <xdr:nvPicPr>
        <xdr:cNvPr id="28" name="30 Imagen">
          <a:extLst>
            <a:ext uri="{FF2B5EF4-FFF2-40B4-BE49-F238E27FC236}">
              <a16:creationId xmlns:a16="http://schemas.microsoft.com/office/drawing/2014/main" id="{E29B47D6-C80F-4F81-B401-F92966606071}"/>
            </a:ext>
          </a:extLst>
        </xdr:cNvPr>
        <xdr:cNvPicPr>
          <a:picLocks noChangeAspect="1"/>
        </xdr:cNvPicPr>
      </xdr:nvPicPr>
      <xdr:blipFill>
        <a:blip xmlns:r="http://schemas.openxmlformats.org/officeDocument/2006/relationships" r:embed="rId27"/>
        <a:stretch>
          <a:fillRect/>
        </a:stretch>
      </xdr:blipFill>
      <xdr:spPr>
        <a:xfrm>
          <a:off x="758862" y="39496701"/>
          <a:ext cx="3491305" cy="2465294"/>
        </a:xfrm>
        <a:prstGeom prst="rect">
          <a:avLst/>
        </a:prstGeom>
      </xdr:spPr>
    </xdr:pic>
    <xdr:clientData/>
  </xdr:twoCellAnchor>
  <xdr:twoCellAnchor editAs="oneCell">
    <xdr:from>
      <xdr:col>8</xdr:col>
      <xdr:colOff>11206</xdr:colOff>
      <xdr:row>197</xdr:row>
      <xdr:rowOff>67236</xdr:rowOff>
    </xdr:from>
    <xdr:to>
      <xdr:col>10</xdr:col>
      <xdr:colOff>876300</xdr:colOff>
      <xdr:row>210</xdr:row>
      <xdr:rowOff>94130</xdr:rowOff>
    </xdr:to>
    <xdr:pic>
      <xdr:nvPicPr>
        <xdr:cNvPr id="29" name="31 Imagen">
          <a:extLst>
            <a:ext uri="{FF2B5EF4-FFF2-40B4-BE49-F238E27FC236}">
              <a16:creationId xmlns:a16="http://schemas.microsoft.com/office/drawing/2014/main" id="{4E0E4622-6F05-4754-BA7D-C79E9927FA37}"/>
            </a:ext>
          </a:extLst>
        </xdr:cNvPr>
        <xdr:cNvPicPr>
          <a:picLocks noChangeAspect="1"/>
        </xdr:cNvPicPr>
      </xdr:nvPicPr>
      <xdr:blipFill>
        <a:blip xmlns:r="http://schemas.openxmlformats.org/officeDocument/2006/relationships" r:embed="rId28"/>
        <a:stretch>
          <a:fillRect/>
        </a:stretch>
      </xdr:blipFill>
      <xdr:spPr>
        <a:xfrm>
          <a:off x="4888006" y="39485496"/>
          <a:ext cx="3417794" cy="2419574"/>
        </a:xfrm>
        <a:prstGeom prst="rect">
          <a:avLst/>
        </a:prstGeom>
      </xdr:spPr>
    </xdr:pic>
    <xdr:clientData/>
  </xdr:twoCellAnchor>
  <xdr:twoCellAnchor editAs="oneCell">
    <xdr:from>
      <xdr:col>2</xdr:col>
      <xdr:colOff>145676</xdr:colOff>
      <xdr:row>213</xdr:row>
      <xdr:rowOff>78441</xdr:rowOff>
    </xdr:from>
    <xdr:to>
      <xdr:col>6</xdr:col>
      <xdr:colOff>383241</xdr:colOff>
      <xdr:row>226</xdr:row>
      <xdr:rowOff>105336</xdr:rowOff>
    </xdr:to>
    <xdr:pic>
      <xdr:nvPicPr>
        <xdr:cNvPr id="30" name="32 Imagen">
          <a:extLst>
            <a:ext uri="{FF2B5EF4-FFF2-40B4-BE49-F238E27FC236}">
              <a16:creationId xmlns:a16="http://schemas.microsoft.com/office/drawing/2014/main" id="{F4E73A22-F987-4E2D-A6C2-B3FF8B1DC9CC}"/>
            </a:ext>
          </a:extLst>
        </xdr:cNvPr>
        <xdr:cNvPicPr>
          <a:picLocks noChangeAspect="1"/>
        </xdr:cNvPicPr>
      </xdr:nvPicPr>
      <xdr:blipFill>
        <a:blip xmlns:r="http://schemas.openxmlformats.org/officeDocument/2006/relationships" r:embed="rId29"/>
        <a:stretch>
          <a:fillRect/>
        </a:stretch>
      </xdr:blipFill>
      <xdr:spPr>
        <a:xfrm>
          <a:off x="747656" y="42643761"/>
          <a:ext cx="3437965" cy="2419575"/>
        </a:xfrm>
        <a:prstGeom prst="rect">
          <a:avLst/>
        </a:prstGeom>
      </xdr:spPr>
    </xdr:pic>
    <xdr:clientData/>
  </xdr:twoCellAnchor>
  <xdr:twoCellAnchor editAs="oneCell">
    <xdr:from>
      <xdr:col>7</xdr:col>
      <xdr:colOff>336176</xdr:colOff>
      <xdr:row>213</xdr:row>
      <xdr:rowOff>78441</xdr:rowOff>
    </xdr:from>
    <xdr:to>
      <xdr:col>10</xdr:col>
      <xdr:colOff>820270</xdr:colOff>
      <xdr:row>226</xdr:row>
      <xdr:rowOff>105336</xdr:rowOff>
    </xdr:to>
    <xdr:pic>
      <xdr:nvPicPr>
        <xdr:cNvPr id="31" name="33 Imagen">
          <a:extLst>
            <a:ext uri="{FF2B5EF4-FFF2-40B4-BE49-F238E27FC236}">
              <a16:creationId xmlns:a16="http://schemas.microsoft.com/office/drawing/2014/main" id="{62439478-F76E-4455-99DE-69D2A5FF927C}"/>
            </a:ext>
          </a:extLst>
        </xdr:cNvPr>
        <xdr:cNvPicPr>
          <a:picLocks noChangeAspect="1"/>
        </xdr:cNvPicPr>
      </xdr:nvPicPr>
      <xdr:blipFill>
        <a:blip xmlns:r="http://schemas.openxmlformats.org/officeDocument/2006/relationships" r:embed="rId30"/>
        <a:stretch>
          <a:fillRect/>
        </a:stretch>
      </xdr:blipFill>
      <xdr:spPr>
        <a:xfrm>
          <a:off x="4824356" y="42643761"/>
          <a:ext cx="3425414" cy="24195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069DD991-6AF2-4455-B54E-F01C7A6A76E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68EDA18B-6D3D-498D-9009-2C46F8362C1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twoCellAnchor editAs="oneCell">
    <xdr:from>
      <xdr:col>0</xdr:col>
      <xdr:colOff>0</xdr:colOff>
      <xdr:row>325</xdr:row>
      <xdr:rowOff>0</xdr:rowOff>
    </xdr:from>
    <xdr:to>
      <xdr:col>2</xdr:col>
      <xdr:colOff>693420</xdr:colOff>
      <xdr:row>325</xdr:row>
      <xdr:rowOff>0</xdr:rowOff>
    </xdr:to>
    <xdr:pic>
      <xdr:nvPicPr>
        <xdr:cNvPr id="4" name="Imagen 3">
          <a:extLst>
            <a:ext uri="{FF2B5EF4-FFF2-40B4-BE49-F238E27FC236}">
              <a16:creationId xmlns:a16="http://schemas.microsoft.com/office/drawing/2014/main" id="{B85B638A-878C-43C1-89BA-8ADE9DD75FFD}"/>
            </a:ext>
          </a:extLst>
        </xdr:cNvPr>
        <xdr:cNvPicPr>
          <a:picLocks noChangeAspect="1"/>
        </xdr:cNvPicPr>
      </xdr:nvPicPr>
      <xdr:blipFill>
        <a:blip xmlns:r="http://schemas.openxmlformats.org/officeDocument/2006/relationships" r:embed="rId3"/>
        <a:stretch>
          <a:fillRect/>
        </a:stretch>
      </xdr:blipFill>
      <xdr:spPr>
        <a:xfrm>
          <a:off x="0" y="36918900"/>
          <a:ext cx="2278380" cy="0"/>
        </a:xfrm>
        <a:prstGeom prst="rect">
          <a:avLst/>
        </a:prstGeom>
      </xdr:spPr>
    </xdr:pic>
    <xdr:clientData/>
  </xdr:twoCellAnchor>
  <xdr:twoCellAnchor editAs="oneCell">
    <xdr:from>
      <xdr:col>0</xdr:col>
      <xdr:colOff>152400</xdr:colOff>
      <xdr:row>357</xdr:row>
      <xdr:rowOff>152400</xdr:rowOff>
    </xdr:from>
    <xdr:to>
      <xdr:col>3</xdr:col>
      <xdr:colOff>83820</xdr:colOff>
      <xdr:row>357</xdr:row>
      <xdr:rowOff>152400</xdr:rowOff>
    </xdr:to>
    <xdr:pic>
      <xdr:nvPicPr>
        <xdr:cNvPr id="5" name="Imagen 4">
          <a:extLst>
            <a:ext uri="{FF2B5EF4-FFF2-40B4-BE49-F238E27FC236}">
              <a16:creationId xmlns:a16="http://schemas.microsoft.com/office/drawing/2014/main" id="{675DA8B6-1EF4-4420-87F4-21F104148056}"/>
            </a:ext>
          </a:extLst>
        </xdr:cNvPr>
        <xdr:cNvPicPr>
          <a:picLocks noChangeAspect="1"/>
        </xdr:cNvPicPr>
      </xdr:nvPicPr>
      <xdr:blipFill>
        <a:blip xmlns:r="http://schemas.openxmlformats.org/officeDocument/2006/relationships" r:embed="rId3"/>
        <a:stretch>
          <a:fillRect/>
        </a:stretch>
      </xdr:blipFill>
      <xdr:spPr>
        <a:xfrm>
          <a:off x="152400" y="40012620"/>
          <a:ext cx="2308860" cy="0"/>
        </a:xfrm>
        <a:prstGeom prst="rect">
          <a:avLst/>
        </a:prstGeom>
      </xdr:spPr>
    </xdr:pic>
    <xdr:clientData/>
  </xdr:twoCellAnchor>
  <xdr:twoCellAnchor editAs="oneCell">
    <xdr:from>
      <xdr:col>6</xdr:col>
      <xdr:colOff>560916</xdr:colOff>
      <xdr:row>149</xdr:row>
      <xdr:rowOff>52917</xdr:rowOff>
    </xdr:from>
    <xdr:to>
      <xdr:col>6</xdr:col>
      <xdr:colOff>560916</xdr:colOff>
      <xdr:row>149</xdr:row>
      <xdr:rowOff>52917</xdr:rowOff>
    </xdr:to>
    <xdr:pic>
      <xdr:nvPicPr>
        <xdr:cNvPr id="6" name="Imagen 5">
          <a:extLst>
            <a:ext uri="{FF2B5EF4-FFF2-40B4-BE49-F238E27FC236}">
              <a16:creationId xmlns:a16="http://schemas.microsoft.com/office/drawing/2014/main" id="{2805AAE2-971D-457B-9261-23A70A14AB3A}"/>
            </a:ext>
          </a:extLst>
        </xdr:cNvPr>
        <xdr:cNvPicPr>
          <a:picLocks noChangeAspect="1"/>
        </xdr:cNvPicPr>
      </xdr:nvPicPr>
      <xdr:blipFill>
        <a:blip xmlns:r="http://schemas.openxmlformats.org/officeDocument/2006/relationships" r:embed="rId4"/>
        <a:stretch>
          <a:fillRect/>
        </a:stretch>
      </xdr:blipFill>
      <xdr:spPr>
        <a:xfrm>
          <a:off x="5163396" y="13174557"/>
          <a:ext cx="0" cy="0"/>
        </a:xfrm>
        <a:prstGeom prst="rect">
          <a:avLst/>
        </a:prstGeom>
      </xdr:spPr>
    </xdr:pic>
    <xdr:clientData/>
  </xdr:twoCellAnchor>
  <xdr:twoCellAnchor editAs="oneCell">
    <xdr:from>
      <xdr:col>0</xdr:col>
      <xdr:colOff>465667</xdr:colOff>
      <xdr:row>117</xdr:row>
      <xdr:rowOff>52917</xdr:rowOff>
    </xdr:from>
    <xdr:to>
      <xdr:col>4</xdr:col>
      <xdr:colOff>778087</xdr:colOff>
      <xdr:row>130</xdr:row>
      <xdr:rowOff>91017</xdr:rowOff>
    </xdr:to>
    <xdr:pic>
      <xdr:nvPicPr>
        <xdr:cNvPr id="7" name="Imagen 6">
          <a:extLst>
            <a:ext uri="{FF2B5EF4-FFF2-40B4-BE49-F238E27FC236}">
              <a16:creationId xmlns:a16="http://schemas.microsoft.com/office/drawing/2014/main" id="{402416E5-D50C-47D0-865E-2B325AFF97BF}"/>
            </a:ext>
          </a:extLst>
        </xdr:cNvPr>
        <xdr:cNvPicPr>
          <a:picLocks noChangeAspect="1"/>
        </xdr:cNvPicPr>
      </xdr:nvPicPr>
      <xdr:blipFill>
        <a:blip xmlns:r="http://schemas.openxmlformats.org/officeDocument/2006/relationships" r:embed="rId5"/>
        <a:stretch>
          <a:fillRect/>
        </a:stretch>
      </xdr:blipFill>
      <xdr:spPr>
        <a:xfrm>
          <a:off x="465667" y="7291917"/>
          <a:ext cx="3482340" cy="2415540"/>
        </a:xfrm>
        <a:prstGeom prst="rect">
          <a:avLst/>
        </a:prstGeom>
      </xdr:spPr>
    </xdr:pic>
    <xdr:clientData/>
  </xdr:twoCellAnchor>
  <xdr:twoCellAnchor editAs="oneCell">
    <xdr:from>
      <xdr:col>6</xdr:col>
      <xdr:colOff>444500</xdr:colOff>
      <xdr:row>117</xdr:row>
      <xdr:rowOff>74084</xdr:rowOff>
    </xdr:from>
    <xdr:to>
      <xdr:col>10</xdr:col>
      <xdr:colOff>185420</xdr:colOff>
      <xdr:row>130</xdr:row>
      <xdr:rowOff>119804</xdr:rowOff>
    </xdr:to>
    <xdr:pic>
      <xdr:nvPicPr>
        <xdr:cNvPr id="8" name="Imagen 7">
          <a:extLst>
            <a:ext uri="{FF2B5EF4-FFF2-40B4-BE49-F238E27FC236}">
              <a16:creationId xmlns:a16="http://schemas.microsoft.com/office/drawing/2014/main" id="{BD005BBD-38F9-4594-87A3-7C3F52FC2AC0}"/>
            </a:ext>
          </a:extLst>
        </xdr:cNvPr>
        <xdr:cNvPicPr>
          <a:picLocks noChangeAspect="1"/>
        </xdr:cNvPicPr>
      </xdr:nvPicPr>
      <xdr:blipFill>
        <a:blip xmlns:r="http://schemas.openxmlformats.org/officeDocument/2006/relationships" r:embed="rId6"/>
        <a:stretch>
          <a:fillRect/>
        </a:stretch>
      </xdr:blipFill>
      <xdr:spPr>
        <a:xfrm>
          <a:off x="5046980" y="7313084"/>
          <a:ext cx="3489960" cy="2423160"/>
        </a:xfrm>
        <a:prstGeom prst="rect">
          <a:avLst/>
        </a:prstGeom>
      </xdr:spPr>
    </xdr:pic>
    <xdr:clientData/>
  </xdr:twoCellAnchor>
  <xdr:twoCellAnchor editAs="oneCell">
    <xdr:from>
      <xdr:col>0</xdr:col>
      <xdr:colOff>349249</xdr:colOff>
      <xdr:row>437</xdr:row>
      <xdr:rowOff>63499</xdr:rowOff>
    </xdr:from>
    <xdr:to>
      <xdr:col>4</xdr:col>
      <xdr:colOff>661669</xdr:colOff>
      <xdr:row>450</xdr:row>
      <xdr:rowOff>109220</xdr:rowOff>
    </xdr:to>
    <xdr:pic>
      <xdr:nvPicPr>
        <xdr:cNvPr id="9" name="Imagen 8">
          <a:extLst>
            <a:ext uri="{FF2B5EF4-FFF2-40B4-BE49-F238E27FC236}">
              <a16:creationId xmlns:a16="http://schemas.microsoft.com/office/drawing/2014/main" id="{63B50A64-D7A5-4B95-9133-EDAAD25A94B0}"/>
            </a:ext>
          </a:extLst>
        </xdr:cNvPr>
        <xdr:cNvPicPr>
          <a:picLocks noChangeAspect="1"/>
        </xdr:cNvPicPr>
      </xdr:nvPicPr>
      <xdr:blipFill>
        <a:blip xmlns:r="http://schemas.openxmlformats.org/officeDocument/2006/relationships" r:embed="rId7"/>
        <a:stretch>
          <a:fillRect/>
        </a:stretch>
      </xdr:blipFill>
      <xdr:spPr>
        <a:xfrm>
          <a:off x="349249" y="51955699"/>
          <a:ext cx="3482340" cy="2423161"/>
        </a:xfrm>
        <a:prstGeom prst="rect">
          <a:avLst/>
        </a:prstGeom>
      </xdr:spPr>
    </xdr:pic>
    <xdr:clientData/>
  </xdr:twoCellAnchor>
  <xdr:twoCellAnchor editAs="oneCell">
    <xdr:from>
      <xdr:col>6</xdr:col>
      <xdr:colOff>296333</xdr:colOff>
      <xdr:row>437</xdr:row>
      <xdr:rowOff>74084</xdr:rowOff>
    </xdr:from>
    <xdr:to>
      <xdr:col>10</xdr:col>
      <xdr:colOff>37253</xdr:colOff>
      <xdr:row>450</xdr:row>
      <xdr:rowOff>119804</xdr:rowOff>
    </xdr:to>
    <xdr:pic>
      <xdr:nvPicPr>
        <xdr:cNvPr id="10" name="Imagen 9">
          <a:extLst>
            <a:ext uri="{FF2B5EF4-FFF2-40B4-BE49-F238E27FC236}">
              <a16:creationId xmlns:a16="http://schemas.microsoft.com/office/drawing/2014/main" id="{B013E23A-E010-4614-9352-716CDAF6EA10}"/>
            </a:ext>
          </a:extLst>
        </xdr:cNvPr>
        <xdr:cNvPicPr>
          <a:picLocks noChangeAspect="1"/>
        </xdr:cNvPicPr>
      </xdr:nvPicPr>
      <xdr:blipFill>
        <a:blip xmlns:r="http://schemas.openxmlformats.org/officeDocument/2006/relationships" r:embed="rId8"/>
        <a:stretch>
          <a:fillRect/>
        </a:stretch>
      </xdr:blipFill>
      <xdr:spPr>
        <a:xfrm>
          <a:off x="4898813" y="51966284"/>
          <a:ext cx="3489960" cy="2423160"/>
        </a:xfrm>
        <a:prstGeom prst="rect">
          <a:avLst/>
        </a:prstGeom>
      </xdr:spPr>
    </xdr:pic>
    <xdr:clientData/>
  </xdr:twoCellAnchor>
  <xdr:twoCellAnchor editAs="oneCell">
    <xdr:from>
      <xdr:col>0</xdr:col>
      <xdr:colOff>402167</xdr:colOff>
      <xdr:row>405</xdr:row>
      <xdr:rowOff>42333</xdr:rowOff>
    </xdr:from>
    <xdr:to>
      <xdr:col>4</xdr:col>
      <xdr:colOff>714587</xdr:colOff>
      <xdr:row>418</xdr:row>
      <xdr:rowOff>88053</xdr:rowOff>
    </xdr:to>
    <xdr:pic>
      <xdr:nvPicPr>
        <xdr:cNvPr id="11" name="Imagen 10">
          <a:extLst>
            <a:ext uri="{FF2B5EF4-FFF2-40B4-BE49-F238E27FC236}">
              <a16:creationId xmlns:a16="http://schemas.microsoft.com/office/drawing/2014/main" id="{2BDAFCC1-A31D-4F7D-BB34-1EAC8BAC198C}"/>
            </a:ext>
          </a:extLst>
        </xdr:cNvPr>
        <xdr:cNvPicPr>
          <a:picLocks noChangeAspect="1"/>
        </xdr:cNvPicPr>
      </xdr:nvPicPr>
      <xdr:blipFill>
        <a:blip xmlns:r="http://schemas.openxmlformats.org/officeDocument/2006/relationships" r:embed="rId9"/>
        <a:stretch>
          <a:fillRect/>
        </a:stretch>
      </xdr:blipFill>
      <xdr:spPr>
        <a:xfrm>
          <a:off x="402167" y="48993213"/>
          <a:ext cx="3482340" cy="2423160"/>
        </a:xfrm>
        <a:prstGeom prst="rect">
          <a:avLst/>
        </a:prstGeom>
      </xdr:spPr>
    </xdr:pic>
    <xdr:clientData/>
  </xdr:twoCellAnchor>
  <xdr:twoCellAnchor editAs="oneCell">
    <xdr:from>
      <xdr:col>0</xdr:col>
      <xdr:colOff>423334</xdr:colOff>
      <xdr:row>373</xdr:row>
      <xdr:rowOff>42333</xdr:rowOff>
    </xdr:from>
    <xdr:to>
      <xdr:col>4</xdr:col>
      <xdr:colOff>743374</xdr:colOff>
      <xdr:row>386</xdr:row>
      <xdr:rowOff>88053</xdr:rowOff>
    </xdr:to>
    <xdr:pic>
      <xdr:nvPicPr>
        <xdr:cNvPr id="12" name="Imagen 11">
          <a:extLst>
            <a:ext uri="{FF2B5EF4-FFF2-40B4-BE49-F238E27FC236}">
              <a16:creationId xmlns:a16="http://schemas.microsoft.com/office/drawing/2014/main" id="{C9C89CC8-D15A-4614-8F58-4CB5D798109C}"/>
            </a:ext>
          </a:extLst>
        </xdr:cNvPr>
        <xdr:cNvPicPr>
          <a:picLocks noChangeAspect="1"/>
        </xdr:cNvPicPr>
      </xdr:nvPicPr>
      <xdr:blipFill>
        <a:blip xmlns:r="http://schemas.openxmlformats.org/officeDocument/2006/relationships" r:embed="rId10"/>
        <a:stretch>
          <a:fillRect/>
        </a:stretch>
      </xdr:blipFill>
      <xdr:spPr>
        <a:xfrm>
          <a:off x="423334" y="42843873"/>
          <a:ext cx="3489960" cy="2423160"/>
        </a:xfrm>
        <a:prstGeom prst="rect">
          <a:avLst/>
        </a:prstGeom>
      </xdr:spPr>
    </xdr:pic>
    <xdr:clientData/>
  </xdr:twoCellAnchor>
  <xdr:twoCellAnchor editAs="oneCell">
    <xdr:from>
      <xdr:col>6</xdr:col>
      <xdr:colOff>423333</xdr:colOff>
      <xdr:row>373</xdr:row>
      <xdr:rowOff>63500</xdr:rowOff>
    </xdr:from>
    <xdr:to>
      <xdr:col>10</xdr:col>
      <xdr:colOff>164253</xdr:colOff>
      <xdr:row>386</xdr:row>
      <xdr:rowOff>109220</xdr:rowOff>
    </xdr:to>
    <xdr:pic>
      <xdr:nvPicPr>
        <xdr:cNvPr id="13" name="Imagen 12">
          <a:extLst>
            <a:ext uri="{FF2B5EF4-FFF2-40B4-BE49-F238E27FC236}">
              <a16:creationId xmlns:a16="http://schemas.microsoft.com/office/drawing/2014/main" id="{7A4C1135-51D8-43B5-BA4E-0F8FC4BF3301}"/>
            </a:ext>
          </a:extLst>
        </xdr:cNvPr>
        <xdr:cNvPicPr>
          <a:picLocks noChangeAspect="1"/>
        </xdr:cNvPicPr>
      </xdr:nvPicPr>
      <xdr:blipFill>
        <a:blip xmlns:r="http://schemas.openxmlformats.org/officeDocument/2006/relationships" r:embed="rId11"/>
        <a:stretch>
          <a:fillRect/>
        </a:stretch>
      </xdr:blipFill>
      <xdr:spPr>
        <a:xfrm>
          <a:off x="5025813" y="42865040"/>
          <a:ext cx="3489960" cy="2423160"/>
        </a:xfrm>
        <a:prstGeom prst="rect">
          <a:avLst/>
        </a:prstGeom>
      </xdr:spPr>
    </xdr:pic>
    <xdr:clientData/>
  </xdr:twoCellAnchor>
  <xdr:twoCellAnchor editAs="oneCell">
    <xdr:from>
      <xdr:col>6</xdr:col>
      <xdr:colOff>476250</xdr:colOff>
      <xdr:row>405</xdr:row>
      <xdr:rowOff>74083</xdr:rowOff>
    </xdr:from>
    <xdr:to>
      <xdr:col>10</xdr:col>
      <xdr:colOff>217170</xdr:colOff>
      <xdr:row>418</xdr:row>
      <xdr:rowOff>119803</xdr:rowOff>
    </xdr:to>
    <xdr:pic>
      <xdr:nvPicPr>
        <xdr:cNvPr id="14" name="Imagen 13">
          <a:extLst>
            <a:ext uri="{FF2B5EF4-FFF2-40B4-BE49-F238E27FC236}">
              <a16:creationId xmlns:a16="http://schemas.microsoft.com/office/drawing/2014/main" id="{43B65BDB-C3EB-4DFC-9C8E-11E7B2EFF420}"/>
            </a:ext>
          </a:extLst>
        </xdr:cNvPr>
        <xdr:cNvPicPr>
          <a:picLocks noChangeAspect="1"/>
        </xdr:cNvPicPr>
      </xdr:nvPicPr>
      <xdr:blipFill>
        <a:blip xmlns:r="http://schemas.openxmlformats.org/officeDocument/2006/relationships" r:embed="rId12"/>
        <a:stretch>
          <a:fillRect/>
        </a:stretch>
      </xdr:blipFill>
      <xdr:spPr>
        <a:xfrm>
          <a:off x="5078730" y="49024963"/>
          <a:ext cx="3489960" cy="2423160"/>
        </a:xfrm>
        <a:prstGeom prst="rect">
          <a:avLst/>
        </a:prstGeom>
      </xdr:spPr>
    </xdr:pic>
    <xdr:clientData/>
  </xdr:twoCellAnchor>
  <xdr:oneCellAnchor>
    <xdr:from>
      <xdr:col>0</xdr:col>
      <xdr:colOff>391584</xdr:colOff>
      <xdr:row>293</xdr:row>
      <xdr:rowOff>74083</xdr:rowOff>
    </xdr:from>
    <xdr:ext cx="3360420" cy="2522220"/>
    <xdr:pic>
      <xdr:nvPicPr>
        <xdr:cNvPr id="15" name="Imagen 14">
          <a:extLst>
            <a:ext uri="{FF2B5EF4-FFF2-40B4-BE49-F238E27FC236}">
              <a16:creationId xmlns:a16="http://schemas.microsoft.com/office/drawing/2014/main" id="{FC763521-4904-4F31-B9DD-72EB7865171D}"/>
            </a:ext>
          </a:extLst>
        </xdr:cNvPr>
        <xdr:cNvPicPr>
          <a:picLocks noChangeAspect="1"/>
        </xdr:cNvPicPr>
      </xdr:nvPicPr>
      <xdr:blipFill>
        <a:blip xmlns:r="http://schemas.openxmlformats.org/officeDocument/2006/relationships" r:embed="rId13"/>
        <a:stretch>
          <a:fillRect/>
        </a:stretch>
      </xdr:blipFill>
      <xdr:spPr>
        <a:xfrm>
          <a:off x="391584" y="31110343"/>
          <a:ext cx="3360420" cy="2522220"/>
        </a:xfrm>
        <a:prstGeom prst="rect">
          <a:avLst/>
        </a:prstGeom>
      </xdr:spPr>
    </xdr:pic>
    <xdr:clientData/>
  </xdr:oneCellAnchor>
  <xdr:oneCellAnchor>
    <xdr:from>
      <xdr:col>6</xdr:col>
      <xdr:colOff>402167</xdr:colOff>
      <xdr:row>293</xdr:row>
      <xdr:rowOff>74084</xdr:rowOff>
    </xdr:from>
    <xdr:ext cx="3360420" cy="2522220"/>
    <xdr:pic>
      <xdr:nvPicPr>
        <xdr:cNvPr id="16" name="Imagen 15">
          <a:extLst>
            <a:ext uri="{FF2B5EF4-FFF2-40B4-BE49-F238E27FC236}">
              <a16:creationId xmlns:a16="http://schemas.microsoft.com/office/drawing/2014/main" id="{41B38CBD-3C9B-433F-8D2D-2E0B126E10E1}"/>
            </a:ext>
          </a:extLst>
        </xdr:cNvPr>
        <xdr:cNvPicPr>
          <a:picLocks noChangeAspect="1"/>
        </xdr:cNvPicPr>
      </xdr:nvPicPr>
      <xdr:blipFill>
        <a:blip xmlns:r="http://schemas.openxmlformats.org/officeDocument/2006/relationships" r:embed="rId14"/>
        <a:stretch>
          <a:fillRect/>
        </a:stretch>
      </xdr:blipFill>
      <xdr:spPr>
        <a:xfrm>
          <a:off x="5004647" y="31110344"/>
          <a:ext cx="3360420" cy="2522220"/>
        </a:xfrm>
        <a:prstGeom prst="rect">
          <a:avLst/>
        </a:prstGeom>
      </xdr:spPr>
    </xdr:pic>
    <xdr:clientData/>
  </xdr:oneCellAnchor>
  <xdr:twoCellAnchor editAs="oneCell">
    <xdr:from>
      <xdr:col>0</xdr:col>
      <xdr:colOff>433916</xdr:colOff>
      <xdr:row>69</xdr:row>
      <xdr:rowOff>74083</xdr:rowOff>
    </xdr:from>
    <xdr:to>
      <xdr:col>4</xdr:col>
      <xdr:colOff>738716</xdr:colOff>
      <xdr:row>82</xdr:row>
      <xdr:rowOff>112183</xdr:rowOff>
    </xdr:to>
    <xdr:pic>
      <xdr:nvPicPr>
        <xdr:cNvPr id="17" name="Imagen 16">
          <a:extLst>
            <a:ext uri="{FF2B5EF4-FFF2-40B4-BE49-F238E27FC236}">
              <a16:creationId xmlns:a16="http://schemas.microsoft.com/office/drawing/2014/main" id="{D439B0F3-BF34-4138-A662-7C22ADEED562}"/>
            </a:ext>
          </a:extLst>
        </xdr:cNvPr>
        <xdr:cNvPicPr>
          <a:picLocks noChangeAspect="1"/>
        </xdr:cNvPicPr>
      </xdr:nvPicPr>
      <xdr:blipFill>
        <a:blip xmlns:r="http://schemas.openxmlformats.org/officeDocument/2006/relationships" r:embed="rId15"/>
        <a:stretch>
          <a:fillRect/>
        </a:stretch>
      </xdr:blipFill>
      <xdr:spPr>
        <a:xfrm>
          <a:off x="433916" y="1430443"/>
          <a:ext cx="3474720" cy="2415540"/>
        </a:xfrm>
        <a:prstGeom prst="rect">
          <a:avLst/>
        </a:prstGeom>
      </xdr:spPr>
    </xdr:pic>
    <xdr:clientData/>
  </xdr:twoCellAnchor>
  <xdr:twoCellAnchor editAs="oneCell">
    <xdr:from>
      <xdr:col>6</xdr:col>
      <xdr:colOff>518584</xdr:colOff>
      <xdr:row>69</xdr:row>
      <xdr:rowOff>84666</xdr:rowOff>
    </xdr:from>
    <xdr:to>
      <xdr:col>10</xdr:col>
      <xdr:colOff>251884</xdr:colOff>
      <xdr:row>82</xdr:row>
      <xdr:rowOff>122766</xdr:rowOff>
    </xdr:to>
    <xdr:pic>
      <xdr:nvPicPr>
        <xdr:cNvPr id="18" name="Imagen 17">
          <a:extLst>
            <a:ext uri="{FF2B5EF4-FFF2-40B4-BE49-F238E27FC236}">
              <a16:creationId xmlns:a16="http://schemas.microsoft.com/office/drawing/2014/main" id="{FCE1732F-134C-4818-A9A7-2EFF32C33A88}"/>
            </a:ext>
          </a:extLst>
        </xdr:cNvPr>
        <xdr:cNvPicPr>
          <a:picLocks noChangeAspect="1"/>
        </xdr:cNvPicPr>
      </xdr:nvPicPr>
      <xdr:blipFill>
        <a:blip xmlns:r="http://schemas.openxmlformats.org/officeDocument/2006/relationships" r:embed="rId16"/>
        <a:stretch>
          <a:fillRect/>
        </a:stretch>
      </xdr:blipFill>
      <xdr:spPr>
        <a:xfrm>
          <a:off x="5121064" y="1441026"/>
          <a:ext cx="3482340" cy="2415540"/>
        </a:xfrm>
        <a:prstGeom prst="rect">
          <a:avLst/>
        </a:prstGeom>
      </xdr:spPr>
    </xdr:pic>
    <xdr:clientData/>
  </xdr:twoCellAnchor>
  <xdr:twoCellAnchor editAs="oneCell">
    <xdr:from>
      <xdr:col>0</xdr:col>
      <xdr:colOff>455084</xdr:colOff>
      <xdr:row>85</xdr:row>
      <xdr:rowOff>63500</xdr:rowOff>
    </xdr:from>
    <xdr:to>
      <xdr:col>4</xdr:col>
      <xdr:colOff>759884</xdr:colOff>
      <xdr:row>98</xdr:row>
      <xdr:rowOff>101600</xdr:rowOff>
    </xdr:to>
    <xdr:pic>
      <xdr:nvPicPr>
        <xdr:cNvPr id="19" name="Imagen 18">
          <a:extLst>
            <a:ext uri="{FF2B5EF4-FFF2-40B4-BE49-F238E27FC236}">
              <a16:creationId xmlns:a16="http://schemas.microsoft.com/office/drawing/2014/main" id="{2D4FA03D-4C46-4FFA-82CE-C28E761794F3}"/>
            </a:ext>
          </a:extLst>
        </xdr:cNvPr>
        <xdr:cNvPicPr>
          <a:picLocks noChangeAspect="1"/>
        </xdr:cNvPicPr>
      </xdr:nvPicPr>
      <xdr:blipFill>
        <a:blip xmlns:r="http://schemas.openxmlformats.org/officeDocument/2006/relationships" r:embed="rId17"/>
        <a:stretch>
          <a:fillRect/>
        </a:stretch>
      </xdr:blipFill>
      <xdr:spPr>
        <a:xfrm>
          <a:off x="455084" y="4361180"/>
          <a:ext cx="3474720" cy="2415540"/>
        </a:xfrm>
        <a:prstGeom prst="rect">
          <a:avLst/>
        </a:prstGeom>
      </xdr:spPr>
    </xdr:pic>
    <xdr:clientData/>
  </xdr:twoCellAnchor>
  <xdr:twoCellAnchor editAs="oneCell">
    <xdr:from>
      <xdr:col>6</xdr:col>
      <xdr:colOff>497417</xdr:colOff>
      <xdr:row>85</xdr:row>
      <xdr:rowOff>84667</xdr:rowOff>
    </xdr:from>
    <xdr:to>
      <xdr:col>10</xdr:col>
      <xdr:colOff>230717</xdr:colOff>
      <xdr:row>98</xdr:row>
      <xdr:rowOff>122767</xdr:rowOff>
    </xdr:to>
    <xdr:pic>
      <xdr:nvPicPr>
        <xdr:cNvPr id="20" name="Imagen 19">
          <a:extLst>
            <a:ext uri="{FF2B5EF4-FFF2-40B4-BE49-F238E27FC236}">
              <a16:creationId xmlns:a16="http://schemas.microsoft.com/office/drawing/2014/main" id="{3913DB52-A3A6-4327-AB4D-4B4ED26C07D9}"/>
            </a:ext>
          </a:extLst>
        </xdr:cNvPr>
        <xdr:cNvPicPr>
          <a:picLocks noChangeAspect="1"/>
        </xdr:cNvPicPr>
      </xdr:nvPicPr>
      <xdr:blipFill>
        <a:blip xmlns:r="http://schemas.openxmlformats.org/officeDocument/2006/relationships" r:embed="rId18"/>
        <a:stretch>
          <a:fillRect/>
        </a:stretch>
      </xdr:blipFill>
      <xdr:spPr>
        <a:xfrm>
          <a:off x="5099897" y="4382347"/>
          <a:ext cx="3482340" cy="2415540"/>
        </a:xfrm>
        <a:prstGeom prst="rect">
          <a:avLst/>
        </a:prstGeom>
      </xdr:spPr>
    </xdr:pic>
    <xdr:clientData/>
  </xdr:twoCellAnchor>
  <xdr:twoCellAnchor editAs="oneCell">
    <xdr:from>
      <xdr:col>0</xdr:col>
      <xdr:colOff>497417</xdr:colOff>
      <xdr:row>133</xdr:row>
      <xdr:rowOff>63500</xdr:rowOff>
    </xdr:from>
    <xdr:to>
      <xdr:col>4</xdr:col>
      <xdr:colOff>802217</xdr:colOff>
      <xdr:row>146</xdr:row>
      <xdr:rowOff>101600</xdr:rowOff>
    </xdr:to>
    <xdr:pic>
      <xdr:nvPicPr>
        <xdr:cNvPr id="21" name="Imagen 20">
          <a:extLst>
            <a:ext uri="{FF2B5EF4-FFF2-40B4-BE49-F238E27FC236}">
              <a16:creationId xmlns:a16="http://schemas.microsoft.com/office/drawing/2014/main" id="{0F917458-F584-44A0-B684-AF1AA6A44EE9}"/>
            </a:ext>
          </a:extLst>
        </xdr:cNvPr>
        <xdr:cNvPicPr>
          <a:picLocks noChangeAspect="1"/>
        </xdr:cNvPicPr>
      </xdr:nvPicPr>
      <xdr:blipFill>
        <a:blip xmlns:r="http://schemas.openxmlformats.org/officeDocument/2006/relationships" r:embed="rId19"/>
        <a:stretch>
          <a:fillRect/>
        </a:stretch>
      </xdr:blipFill>
      <xdr:spPr>
        <a:xfrm>
          <a:off x="497417" y="10243820"/>
          <a:ext cx="3474720" cy="2415540"/>
        </a:xfrm>
        <a:prstGeom prst="rect">
          <a:avLst/>
        </a:prstGeom>
      </xdr:spPr>
    </xdr:pic>
    <xdr:clientData/>
  </xdr:twoCellAnchor>
  <xdr:twoCellAnchor editAs="oneCell">
    <xdr:from>
      <xdr:col>6</xdr:col>
      <xdr:colOff>381000</xdr:colOff>
      <xdr:row>133</xdr:row>
      <xdr:rowOff>63500</xdr:rowOff>
    </xdr:from>
    <xdr:to>
      <xdr:col>10</xdr:col>
      <xdr:colOff>121920</xdr:colOff>
      <xdr:row>146</xdr:row>
      <xdr:rowOff>101600</xdr:rowOff>
    </xdr:to>
    <xdr:pic>
      <xdr:nvPicPr>
        <xdr:cNvPr id="22" name="Imagen 21">
          <a:extLst>
            <a:ext uri="{FF2B5EF4-FFF2-40B4-BE49-F238E27FC236}">
              <a16:creationId xmlns:a16="http://schemas.microsoft.com/office/drawing/2014/main" id="{58CA5CB9-6DFD-489F-A50B-2E815E00EB42}"/>
            </a:ext>
          </a:extLst>
        </xdr:cNvPr>
        <xdr:cNvPicPr>
          <a:picLocks noChangeAspect="1"/>
        </xdr:cNvPicPr>
      </xdr:nvPicPr>
      <xdr:blipFill>
        <a:blip xmlns:r="http://schemas.openxmlformats.org/officeDocument/2006/relationships" r:embed="rId20"/>
        <a:stretch>
          <a:fillRect/>
        </a:stretch>
      </xdr:blipFill>
      <xdr:spPr>
        <a:xfrm>
          <a:off x="4983480" y="10243820"/>
          <a:ext cx="3489960" cy="2415540"/>
        </a:xfrm>
        <a:prstGeom prst="rect">
          <a:avLst/>
        </a:prstGeom>
      </xdr:spPr>
    </xdr:pic>
    <xdr:clientData/>
  </xdr:twoCellAnchor>
  <xdr:twoCellAnchor editAs="oneCell">
    <xdr:from>
      <xdr:col>0</xdr:col>
      <xdr:colOff>455083</xdr:colOff>
      <xdr:row>149</xdr:row>
      <xdr:rowOff>74083</xdr:rowOff>
    </xdr:from>
    <xdr:to>
      <xdr:col>4</xdr:col>
      <xdr:colOff>759883</xdr:colOff>
      <xdr:row>162</xdr:row>
      <xdr:rowOff>112183</xdr:rowOff>
    </xdr:to>
    <xdr:pic>
      <xdr:nvPicPr>
        <xdr:cNvPr id="23" name="Imagen 22">
          <a:extLst>
            <a:ext uri="{FF2B5EF4-FFF2-40B4-BE49-F238E27FC236}">
              <a16:creationId xmlns:a16="http://schemas.microsoft.com/office/drawing/2014/main" id="{B9E04896-CEC2-4629-94F8-8E3B4CC64142}"/>
            </a:ext>
          </a:extLst>
        </xdr:cNvPr>
        <xdr:cNvPicPr>
          <a:picLocks noChangeAspect="1"/>
        </xdr:cNvPicPr>
      </xdr:nvPicPr>
      <xdr:blipFill>
        <a:blip xmlns:r="http://schemas.openxmlformats.org/officeDocument/2006/relationships" r:embed="rId21"/>
        <a:stretch>
          <a:fillRect/>
        </a:stretch>
      </xdr:blipFill>
      <xdr:spPr>
        <a:xfrm>
          <a:off x="455083" y="13195723"/>
          <a:ext cx="3474720" cy="2415540"/>
        </a:xfrm>
        <a:prstGeom prst="rect">
          <a:avLst/>
        </a:prstGeom>
      </xdr:spPr>
    </xdr:pic>
    <xdr:clientData/>
  </xdr:twoCellAnchor>
  <xdr:twoCellAnchor editAs="oneCell">
    <xdr:from>
      <xdr:col>6</xdr:col>
      <xdr:colOff>486834</xdr:colOff>
      <xdr:row>149</xdr:row>
      <xdr:rowOff>63500</xdr:rowOff>
    </xdr:from>
    <xdr:to>
      <xdr:col>10</xdr:col>
      <xdr:colOff>220134</xdr:colOff>
      <xdr:row>162</xdr:row>
      <xdr:rowOff>101600</xdr:rowOff>
    </xdr:to>
    <xdr:pic>
      <xdr:nvPicPr>
        <xdr:cNvPr id="24" name="Imagen 23">
          <a:extLst>
            <a:ext uri="{FF2B5EF4-FFF2-40B4-BE49-F238E27FC236}">
              <a16:creationId xmlns:a16="http://schemas.microsoft.com/office/drawing/2014/main" id="{1E2CE4AE-9DC4-4375-8621-FD7E07049909}"/>
            </a:ext>
          </a:extLst>
        </xdr:cNvPr>
        <xdr:cNvPicPr>
          <a:picLocks noChangeAspect="1"/>
        </xdr:cNvPicPr>
      </xdr:nvPicPr>
      <xdr:blipFill>
        <a:blip xmlns:r="http://schemas.openxmlformats.org/officeDocument/2006/relationships" r:embed="rId22"/>
        <a:stretch>
          <a:fillRect/>
        </a:stretch>
      </xdr:blipFill>
      <xdr:spPr>
        <a:xfrm>
          <a:off x="5089314" y="13185140"/>
          <a:ext cx="3482340" cy="2415540"/>
        </a:xfrm>
        <a:prstGeom prst="rect">
          <a:avLst/>
        </a:prstGeom>
      </xdr:spPr>
    </xdr:pic>
    <xdr:clientData/>
  </xdr:twoCellAnchor>
  <xdr:twoCellAnchor editAs="oneCell">
    <xdr:from>
      <xdr:col>0</xdr:col>
      <xdr:colOff>455083</xdr:colOff>
      <xdr:row>165</xdr:row>
      <xdr:rowOff>84667</xdr:rowOff>
    </xdr:from>
    <xdr:to>
      <xdr:col>4</xdr:col>
      <xdr:colOff>759883</xdr:colOff>
      <xdr:row>178</xdr:row>
      <xdr:rowOff>122767</xdr:rowOff>
    </xdr:to>
    <xdr:pic>
      <xdr:nvPicPr>
        <xdr:cNvPr id="25" name="Imagen 24">
          <a:extLst>
            <a:ext uri="{FF2B5EF4-FFF2-40B4-BE49-F238E27FC236}">
              <a16:creationId xmlns:a16="http://schemas.microsoft.com/office/drawing/2014/main" id="{8FCF6FED-DC8A-49B1-8F48-7AC597B471CD}"/>
            </a:ext>
          </a:extLst>
        </xdr:cNvPr>
        <xdr:cNvPicPr>
          <a:picLocks noChangeAspect="1"/>
        </xdr:cNvPicPr>
      </xdr:nvPicPr>
      <xdr:blipFill>
        <a:blip xmlns:r="http://schemas.openxmlformats.org/officeDocument/2006/relationships" r:embed="rId23"/>
        <a:stretch>
          <a:fillRect/>
        </a:stretch>
      </xdr:blipFill>
      <xdr:spPr>
        <a:xfrm>
          <a:off x="455083" y="16147627"/>
          <a:ext cx="3474720" cy="2415540"/>
        </a:xfrm>
        <a:prstGeom prst="rect">
          <a:avLst/>
        </a:prstGeom>
      </xdr:spPr>
    </xdr:pic>
    <xdr:clientData/>
  </xdr:twoCellAnchor>
  <xdr:twoCellAnchor editAs="oneCell">
    <xdr:from>
      <xdr:col>6</xdr:col>
      <xdr:colOff>666750</xdr:colOff>
      <xdr:row>165</xdr:row>
      <xdr:rowOff>63500</xdr:rowOff>
    </xdr:from>
    <xdr:to>
      <xdr:col>10</xdr:col>
      <xdr:colOff>400050</xdr:colOff>
      <xdr:row>178</xdr:row>
      <xdr:rowOff>101600</xdr:rowOff>
    </xdr:to>
    <xdr:pic>
      <xdr:nvPicPr>
        <xdr:cNvPr id="26" name="Imagen 25">
          <a:extLst>
            <a:ext uri="{FF2B5EF4-FFF2-40B4-BE49-F238E27FC236}">
              <a16:creationId xmlns:a16="http://schemas.microsoft.com/office/drawing/2014/main" id="{17E20C55-5062-4319-8E36-D0D23181BDEC}"/>
            </a:ext>
          </a:extLst>
        </xdr:cNvPr>
        <xdr:cNvPicPr>
          <a:picLocks noChangeAspect="1"/>
        </xdr:cNvPicPr>
      </xdr:nvPicPr>
      <xdr:blipFill>
        <a:blip xmlns:r="http://schemas.openxmlformats.org/officeDocument/2006/relationships" r:embed="rId24"/>
        <a:stretch>
          <a:fillRect/>
        </a:stretch>
      </xdr:blipFill>
      <xdr:spPr>
        <a:xfrm>
          <a:off x="5269230" y="16126460"/>
          <a:ext cx="3482340" cy="2415540"/>
        </a:xfrm>
        <a:prstGeom prst="rect">
          <a:avLst/>
        </a:prstGeom>
      </xdr:spPr>
    </xdr:pic>
    <xdr:clientData/>
  </xdr:twoCellAnchor>
  <xdr:twoCellAnchor editAs="oneCell">
    <xdr:from>
      <xdr:col>0</xdr:col>
      <xdr:colOff>402167</xdr:colOff>
      <xdr:row>181</xdr:row>
      <xdr:rowOff>84667</xdr:rowOff>
    </xdr:from>
    <xdr:to>
      <xdr:col>4</xdr:col>
      <xdr:colOff>706967</xdr:colOff>
      <xdr:row>194</xdr:row>
      <xdr:rowOff>122767</xdr:rowOff>
    </xdr:to>
    <xdr:pic>
      <xdr:nvPicPr>
        <xdr:cNvPr id="27" name="Imagen 26">
          <a:extLst>
            <a:ext uri="{FF2B5EF4-FFF2-40B4-BE49-F238E27FC236}">
              <a16:creationId xmlns:a16="http://schemas.microsoft.com/office/drawing/2014/main" id="{7195B95E-08AA-49D5-BF1F-80F8593BD6AF}"/>
            </a:ext>
          </a:extLst>
        </xdr:cNvPr>
        <xdr:cNvPicPr>
          <a:picLocks noChangeAspect="1"/>
        </xdr:cNvPicPr>
      </xdr:nvPicPr>
      <xdr:blipFill>
        <a:blip xmlns:r="http://schemas.openxmlformats.org/officeDocument/2006/relationships" r:embed="rId25"/>
        <a:stretch>
          <a:fillRect/>
        </a:stretch>
      </xdr:blipFill>
      <xdr:spPr>
        <a:xfrm>
          <a:off x="402167" y="19088947"/>
          <a:ext cx="3474720" cy="2415540"/>
        </a:xfrm>
        <a:prstGeom prst="rect">
          <a:avLst/>
        </a:prstGeom>
      </xdr:spPr>
    </xdr:pic>
    <xdr:clientData/>
  </xdr:twoCellAnchor>
  <xdr:twoCellAnchor editAs="oneCell">
    <xdr:from>
      <xdr:col>6</xdr:col>
      <xdr:colOff>613833</xdr:colOff>
      <xdr:row>181</xdr:row>
      <xdr:rowOff>63500</xdr:rowOff>
    </xdr:from>
    <xdr:to>
      <xdr:col>10</xdr:col>
      <xdr:colOff>347133</xdr:colOff>
      <xdr:row>194</xdr:row>
      <xdr:rowOff>101600</xdr:rowOff>
    </xdr:to>
    <xdr:pic>
      <xdr:nvPicPr>
        <xdr:cNvPr id="28" name="Imagen 27">
          <a:extLst>
            <a:ext uri="{FF2B5EF4-FFF2-40B4-BE49-F238E27FC236}">
              <a16:creationId xmlns:a16="http://schemas.microsoft.com/office/drawing/2014/main" id="{669A708C-9F80-4C66-9887-5852FB2A7CE9}"/>
            </a:ext>
          </a:extLst>
        </xdr:cNvPr>
        <xdr:cNvPicPr>
          <a:picLocks noChangeAspect="1"/>
        </xdr:cNvPicPr>
      </xdr:nvPicPr>
      <xdr:blipFill>
        <a:blip xmlns:r="http://schemas.openxmlformats.org/officeDocument/2006/relationships" r:embed="rId26"/>
        <a:stretch>
          <a:fillRect/>
        </a:stretch>
      </xdr:blipFill>
      <xdr:spPr>
        <a:xfrm>
          <a:off x="5216313" y="19067780"/>
          <a:ext cx="3482340" cy="2415540"/>
        </a:xfrm>
        <a:prstGeom prst="rect">
          <a:avLst/>
        </a:prstGeom>
      </xdr:spPr>
    </xdr:pic>
    <xdr:clientData/>
  </xdr:twoCellAnchor>
  <xdr:twoCellAnchor editAs="oneCell">
    <xdr:from>
      <xdr:col>0</xdr:col>
      <xdr:colOff>306917</xdr:colOff>
      <xdr:row>197</xdr:row>
      <xdr:rowOff>84667</xdr:rowOff>
    </xdr:from>
    <xdr:to>
      <xdr:col>4</xdr:col>
      <xdr:colOff>619337</xdr:colOff>
      <xdr:row>210</xdr:row>
      <xdr:rowOff>130387</xdr:rowOff>
    </xdr:to>
    <xdr:pic>
      <xdr:nvPicPr>
        <xdr:cNvPr id="29" name="Imagen 28">
          <a:extLst>
            <a:ext uri="{FF2B5EF4-FFF2-40B4-BE49-F238E27FC236}">
              <a16:creationId xmlns:a16="http://schemas.microsoft.com/office/drawing/2014/main" id="{724A27A6-FCF5-4A79-8E63-9D09E30DD75E}"/>
            </a:ext>
          </a:extLst>
        </xdr:cNvPr>
        <xdr:cNvPicPr>
          <a:picLocks noChangeAspect="1"/>
        </xdr:cNvPicPr>
      </xdr:nvPicPr>
      <xdr:blipFill>
        <a:blip xmlns:r="http://schemas.openxmlformats.org/officeDocument/2006/relationships" r:embed="rId27"/>
        <a:stretch>
          <a:fillRect/>
        </a:stretch>
      </xdr:blipFill>
      <xdr:spPr>
        <a:xfrm>
          <a:off x="306917" y="22083607"/>
          <a:ext cx="3482340" cy="2423160"/>
        </a:xfrm>
        <a:prstGeom prst="rect">
          <a:avLst/>
        </a:prstGeom>
      </xdr:spPr>
    </xdr:pic>
    <xdr:clientData/>
  </xdr:twoCellAnchor>
  <xdr:twoCellAnchor editAs="oneCell">
    <xdr:from>
      <xdr:col>6</xdr:col>
      <xdr:colOff>550333</xdr:colOff>
      <xdr:row>197</xdr:row>
      <xdr:rowOff>116417</xdr:rowOff>
    </xdr:from>
    <xdr:to>
      <xdr:col>10</xdr:col>
      <xdr:colOff>283633</xdr:colOff>
      <xdr:row>210</xdr:row>
      <xdr:rowOff>154517</xdr:rowOff>
    </xdr:to>
    <xdr:pic>
      <xdr:nvPicPr>
        <xdr:cNvPr id="30" name="Imagen 29">
          <a:extLst>
            <a:ext uri="{FF2B5EF4-FFF2-40B4-BE49-F238E27FC236}">
              <a16:creationId xmlns:a16="http://schemas.microsoft.com/office/drawing/2014/main" id="{EA5D4F57-FD3C-462D-AEC9-3C3830A733D5}"/>
            </a:ext>
          </a:extLst>
        </xdr:cNvPr>
        <xdr:cNvPicPr>
          <a:picLocks noChangeAspect="1"/>
        </xdr:cNvPicPr>
      </xdr:nvPicPr>
      <xdr:blipFill>
        <a:blip xmlns:r="http://schemas.openxmlformats.org/officeDocument/2006/relationships" r:embed="rId28"/>
        <a:stretch>
          <a:fillRect/>
        </a:stretch>
      </xdr:blipFill>
      <xdr:spPr>
        <a:xfrm>
          <a:off x="5152813" y="22115357"/>
          <a:ext cx="3482340" cy="2415540"/>
        </a:xfrm>
        <a:prstGeom prst="rect">
          <a:avLst/>
        </a:prstGeom>
      </xdr:spPr>
    </xdr:pic>
    <xdr:clientData/>
  </xdr:twoCellAnchor>
  <xdr:twoCellAnchor editAs="oneCell">
    <xdr:from>
      <xdr:col>0</xdr:col>
      <xdr:colOff>412750</xdr:colOff>
      <xdr:row>213</xdr:row>
      <xdr:rowOff>74083</xdr:rowOff>
    </xdr:from>
    <xdr:to>
      <xdr:col>4</xdr:col>
      <xdr:colOff>717550</xdr:colOff>
      <xdr:row>226</xdr:row>
      <xdr:rowOff>112183</xdr:rowOff>
    </xdr:to>
    <xdr:pic>
      <xdr:nvPicPr>
        <xdr:cNvPr id="31" name="Imagen 30">
          <a:extLst>
            <a:ext uri="{FF2B5EF4-FFF2-40B4-BE49-F238E27FC236}">
              <a16:creationId xmlns:a16="http://schemas.microsoft.com/office/drawing/2014/main" id="{A7D04338-1994-4FD7-9E42-84C893F5707A}"/>
            </a:ext>
          </a:extLst>
        </xdr:cNvPr>
        <xdr:cNvPicPr>
          <a:picLocks noChangeAspect="1"/>
        </xdr:cNvPicPr>
      </xdr:nvPicPr>
      <xdr:blipFill>
        <a:blip xmlns:r="http://schemas.openxmlformats.org/officeDocument/2006/relationships" r:embed="rId29"/>
        <a:stretch>
          <a:fillRect/>
        </a:stretch>
      </xdr:blipFill>
      <xdr:spPr>
        <a:xfrm>
          <a:off x="412750" y="25014343"/>
          <a:ext cx="3474720" cy="2514600"/>
        </a:xfrm>
        <a:prstGeom prst="rect">
          <a:avLst/>
        </a:prstGeom>
      </xdr:spPr>
    </xdr:pic>
    <xdr:clientData/>
  </xdr:twoCellAnchor>
  <xdr:twoCellAnchor editAs="oneCell">
    <xdr:from>
      <xdr:col>6</xdr:col>
      <xdr:colOff>423333</xdr:colOff>
      <xdr:row>213</xdr:row>
      <xdr:rowOff>52916</xdr:rowOff>
    </xdr:from>
    <xdr:to>
      <xdr:col>10</xdr:col>
      <xdr:colOff>156633</xdr:colOff>
      <xdr:row>226</xdr:row>
      <xdr:rowOff>91016</xdr:rowOff>
    </xdr:to>
    <xdr:pic>
      <xdr:nvPicPr>
        <xdr:cNvPr id="32" name="Imagen 31">
          <a:extLst>
            <a:ext uri="{FF2B5EF4-FFF2-40B4-BE49-F238E27FC236}">
              <a16:creationId xmlns:a16="http://schemas.microsoft.com/office/drawing/2014/main" id="{5691E521-3C6B-4F03-928A-13382DE0F565}"/>
            </a:ext>
          </a:extLst>
        </xdr:cNvPr>
        <xdr:cNvPicPr>
          <a:picLocks noChangeAspect="1"/>
        </xdr:cNvPicPr>
      </xdr:nvPicPr>
      <xdr:blipFill>
        <a:blip xmlns:r="http://schemas.openxmlformats.org/officeDocument/2006/relationships" r:embed="rId30"/>
        <a:stretch>
          <a:fillRect/>
        </a:stretch>
      </xdr:blipFill>
      <xdr:spPr>
        <a:xfrm>
          <a:off x="5025813" y="24993176"/>
          <a:ext cx="3482340" cy="2514600"/>
        </a:xfrm>
        <a:prstGeom prst="rect">
          <a:avLst/>
        </a:prstGeom>
      </xdr:spPr>
    </xdr:pic>
    <xdr:clientData/>
  </xdr:twoCellAnchor>
  <xdr:twoCellAnchor editAs="oneCell">
    <xdr:from>
      <xdr:col>0</xdr:col>
      <xdr:colOff>465667</xdr:colOff>
      <xdr:row>229</xdr:row>
      <xdr:rowOff>84667</xdr:rowOff>
    </xdr:from>
    <xdr:to>
      <xdr:col>4</xdr:col>
      <xdr:colOff>778087</xdr:colOff>
      <xdr:row>242</xdr:row>
      <xdr:rowOff>130387</xdr:rowOff>
    </xdr:to>
    <xdr:pic>
      <xdr:nvPicPr>
        <xdr:cNvPr id="33" name="Imagen 32">
          <a:extLst>
            <a:ext uri="{FF2B5EF4-FFF2-40B4-BE49-F238E27FC236}">
              <a16:creationId xmlns:a16="http://schemas.microsoft.com/office/drawing/2014/main" id="{3306C5FF-F6C9-4075-8A29-7D9868C02B1E}"/>
            </a:ext>
          </a:extLst>
        </xdr:cNvPr>
        <xdr:cNvPicPr>
          <a:picLocks noChangeAspect="1"/>
        </xdr:cNvPicPr>
      </xdr:nvPicPr>
      <xdr:blipFill>
        <a:blip xmlns:r="http://schemas.openxmlformats.org/officeDocument/2006/relationships" r:embed="rId31"/>
        <a:stretch>
          <a:fillRect/>
        </a:stretch>
      </xdr:blipFill>
      <xdr:spPr>
        <a:xfrm>
          <a:off x="465667" y="28072927"/>
          <a:ext cx="3482340" cy="2522220"/>
        </a:xfrm>
        <a:prstGeom prst="rect">
          <a:avLst/>
        </a:prstGeom>
      </xdr:spPr>
    </xdr:pic>
    <xdr:clientData/>
  </xdr:twoCellAnchor>
  <xdr:twoCellAnchor editAs="oneCell">
    <xdr:from>
      <xdr:col>6</xdr:col>
      <xdr:colOff>0</xdr:colOff>
      <xdr:row>229</xdr:row>
      <xdr:rowOff>0</xdr:rowOff>
    </xdr:from>
    <xdr:to>
      <xdr:col>9</xdr:col>
      <xdr:colOff>502920</xdr:colOff>
      <xdr:row>242</xdr:row>
      <xdr:rowOff>45720</xdr:rowOff>
    </xdr:to>
    <xdr:pic>
      <xdr:nvPicPr>
        <xdr:cNvPr id="34" name="Imagen 33">
          <a:extLst>
            <a:ext uri="{FF2B5EF4-FFF2-40B4-BE49-F238E27FC236}">
              <a16:creationId xmlns:a16="http://schemas.microsoft.com/office/drawing/2014/main" id="{25E0FC73-C715-47D0-931A-BA30529D4096}"/>
            </a:ext>
          </a:extLst>
        </xdr:cNvPr>
        <xdr:cNvPicPr>
          <a:picLocks noChangeAspect="1"/>
        </xdr:cNvPicPr>
      </xdr:nvPicPr>
      <xdr:blipFill>
        <a:blip xmlns:r="http://schemas.openxmlformats.org/officeDocument/2006/relationships" r:embed="rId32"/>
        <a:stretch>
          <a:fillRect/>
        </a:stretch>
      </xdr:blipFill>
      <xdr:spPr>
        <a:xfrm>
          <a:off x="4602480" y="27988260"/>
          <a:ext cx="3459480" cy="2522220"/>
        </a:xfrm>
        <a:prstGeom prst="rect">
          <a:avLst/>
        </a:prstGeom>
      </xdr:spPr>
    </xdr:pic>
    <xdr:clientData/>
  </xdr:twoCellAnchor>
  <xdr:twoCellAnchor editAs="oneCell">
    <xdr:from>
      <xdr:col>0</xdr:col>
      <xdr:colOff>338667</xdr:colOff>
      <xdr:row>453</xdr:row>
      <xdr:rowOff>95250</xdr:rowOff>
    </xdr:from>
    <xdr:to>
      <xdr:col>4</xdr:col>
      <xdr:colOff>640459</xdr:colOff>
      <xdr:row>466</xdr:row>
      <xdr:rowOff>125831</xdr:rowOff>
    </xdr:to>
    <xdr:pic>
      <xdr:nvPicPr>
        <xdr:cNvPr id="35" name="Imagen 34">
          <a:extLst>
            <a:ext uri="{FF2B5EF4-FFF2-40B4-BE49-F238E27FC236}">
              <a16:creationId xmlns:a16="http://schemas.microsoft.com/office/drawing/2014/main" id="{4A857A90-08C6-496D-880D-D40D505E08E0}"/>
            </a:ext>
          </a:extLst>
        </xdr:cNvPr>
        <xdr:cNvPicPr>
          <a:picLocks noChangeAspect="1"/>
        </xdr:cNvPicPr>
      </xdr:nvPicPr>
      <xdr:blipFill>
        <a:blip xmlns:r="http://schemas.openxmlformats.org/officeDocument/2006/relationships" r:embed="rId33"/>
        <a:stretch>
          <a:fillRect/>
        </a:stretch>
      </xdr:blipFill>
      <xdr:spPr>
        <a:xfrm>
          <a:off x="338667" y="54928770"/>
          <a:ext cx="3471712" cy="2408021"/>
        </a:xfrm>
        <a:prstGeom prst="rect">
          <a:avLst/>
        </a:prstGeom>
      </xdr:spPr>
    </xdr:pic>
    <xdr:clientData/>
  </xdr:twoCellAnchor>
  <xdr:twoCellAnchor editAs="oneCell">
    <xdr:from>
      <xdr:col>6</xdr:col>
      <xdr:colOff>264583</xdr:colOff>
      <xdr:row>453</xdr:row>
      <xdr:rowOff>84667</xdr:rowOff>
    </xdr:from>
    <xdr:to>
      <xdr:col>10</xdr:col>
      <xdr:colOff>5503</xdr:colOff>
      <xdr:row>466</xdr:row>
      <xdr:rowOff>122868</xdr:rowOff>
    </xdr:to>
    <xdr:pic>
      <xdr:nvPicPr>
        <xdr:cNvPr id="36" name="Imagen 35">
          <a:extLst>
            <a:ext uri="{FF2B5EF4-FFF2-40B4-BE49-F238E27FC236}">
              <a16:creationId xmlns:a16="http://schemas.microsoft.com/office/drawing/2014/main" id="{72C60475-B795-4F7D-B76E-69AA66728484}"/>
            </a:ext>
          </a:extLst>
        </xdr:cNvPr>
        <xdr:cNvPicPr>
          <a:picLocks noChangeAspect="1"/>
        </xdr:cNvPicPr>
      </xdr:nvPicPr>
      <xdr:blipFill>
        <a:blip xmlns:r="http://schemas.openxmlformats.org/officeDocument/2006/relationships" r:embed="rId34"/>
        <a:stretch>
          <a:fillRect/>
        </a:stretch>
      </xdr:blipFill>
      <xdr:spPr>
        <a:xfrm>
          <a:off x="4867063" y="54918187"/>
          <a:ext cx="3489960" cy="2415641"/>
        </a:xfrm>
        <a:prstGeom prst="rect">
          <a:avLst/>
        </a:prstGeom>
      </xdr:spPr>
    </xdr:pic>
    <xdr:clientData/>
  </xdr:twoCellAnchor>
  <xdr:twoCellAnchor editAs="oneCell">
    <xdr:from>
      <xdr:col>0</xdr:col>
      <xdr:colOff>338667</xdr:colOff>
      <xdr:row>469</xdr:row>
      <xdr:rowOff>74083</xdr:rowOff>
    </xdr:from>
    <xdr:to>
      <xdr:col>4</xdr:col>
      <xdr:colOff>648079</xdr:colOff>
      <xdr:row>482</xdr:row>
      <xdr:rowOff>119302</xdr:rowOff>
    </xdr:to>
    <xdr:pic>
      <xdr:nvPicPr>
        <xdr:cNvPr id="37" name="Imagen 36">
          <a:extLst>
            <a:ext uri="{FF2B5EF4-FFF2-40B4-BE49-F238E27FC236}">
              <a16:creationId xmlns:a16="http://schemas.microsoft.com/office/drawing/2014/main" id="{EAA1EF0A-B879-4BC0-8D2C-C10039FC011D}"/>
            </a:ext>
          </a:extLst>
        </xdr:cNvPr>
        <xdr:cNvPicPr>
          <a:picLocks noChangeAspect="1"/>
        </xdr:cNvPicPr>
      </xdr:nvPicPr>
      <xdr:blipFill>
        <a:blip xmlns:r="http://schemas.openxmlformats.org/officeDocument/2006/relationships" r:embed="rId35"/>
        <a:stretch>
          <a:fillRect/>
        </a:stretch>
      </xdr:blipFill>
      <xdr:spPr>
        <a:xfrm>
          <a:off x="338667" y="57848923"/>
          <a:ext cx="3479332" cy="2422659"/>
        </a:xfrm>
        <a:prstGeom prst="rect">
          <a:avLst/>
        </a:prstGeom>
      </xdr:spPr>
    </xdr:pic>
    <xdr:clientData/>
  </xdr:twoCellAnchor>
  <xdr:twoCellAnchor editAs="oneCell">
    <xdr:from>
      <xdr:col>6</xdr:col>
      <xdr:colOff>285750</xdr:colOff>
      <xdr:row>469</xdr:row>
      <xdr:rowOff>63500</xdr:rowOff>
    </xdr:from>
    <xdr:to>
      <xdr:col>10</xdr:col>
      <xdr:colOff>26670</xdr:colOff>
      <xdr:row>482</xdr:row>
      <xdr:rowOff>108719</xdr:rowOff>
    </xdr:to>
    <xdr:pic>
      <xdr:nvPicPr>
        <xdr:cNvPr id="38" name="Imagen 37">
          <a:extLst>
            <a:ext uri="{FF2B5EF4-FFF2-40B4-BE49-F238E27FC236}">
              <a16:creationId xmlns:a16="http://schemas.microsoft.com/office/drawing/2014/main" id="{73AD4EC7-D203-49CF-B4DB-F37569C0FE4F}"/>
            </a:ext>
          </a:extLst>
        </xdr:cNvPr>
        <xdr:cNvPicPr>
          <a:picLocks noChangeAspect="1"/>
        </xdr:cNvPicPr>
      </xdr:nvPicPr>
      <xdr:blipFill>
        <a:blip xmlns:r="http://schemas.openxmlformats.org/officeDocument/2006/relationships" r:embed="rId36"/>
        <a:stretch>
          <a:fillRect/>
        </a:stretch>
      </xdr:blipFill>
      <xdr:spPr>
        <a:xfrm>
          <a:off x="4888230" y="57838340"/>
          <a:ext cx="3489960" cy="2422659"/>
        </a:xfrm>
        <a:prstGeom prst="rect">
          <a:avLst/>
        </a:prstGeom>
      </xdr:spPr>
    </xdr:pic>
    <xdr:clientData/>
  </xdr:twoCellAnchor>
  <xdr:twoCellAnchor editAs="oneCell">
    <xdr:from>
      <xdr:col>0</xdr:col>
      <xdr:colOff>359833</xdr:colOff>
      <xdr:row>309</xdr:row>
      <xdr:rowOff>52916</xdr:rowOff>
    </xdr:from>
    <xdr:to>
      <xdr:col>4</xdr:col>
      <xdr:colOff>664633</xdr:colOff>
      <xdr:row>322</xdr:row>
      <xdr:rowOff>91016</xdr:rowOff>
    </xdr:to>
    <xdr:pic>
      <xdr:nvPicPr>
        <xdr:cNvPr id="39" name="Imagen 38">
          <a:extLst>
            <a:ext uri="{FF2B5EF4-FFF2-40B4-BE49-F238E27FC236}">
              <a16:creationId xmlns:a16="http://schemas.microsoft.com/office/drawing/2014/main" id="{C830F0CE-5A0A-4819-B0C4-256AFD206BCA}"/>
            </a:ext>
          </a:extLst>
        </xdr:cNvPr>
        <xdr:cNvPicPr>
          <a:picLocks noChangeAspect="1"/>
        </xdr:cNvPicPr>
      </xdr:nvPicPr>
      <xdr:blipFill>
        <a:blip xmlns:r="http://schemas.openxmlformats.org/officeDocument/2006/relationships" r:embed="rId37"/>
        <a:stretch>
          <a:fillRect/>
        </a:stretch>
      </xdr:blipFill>
      <xdr:spPr>
        <a:xfrm>
          <a:off x="359833" y="34030496"/>
          <a:ext cx="3474720" cy="2415540"/>
        </a:xfrm>
        <a:prstGeom prst="rect">
          <a:avLst/>
        </a:prstGeom>
      </xdr:spPr>
    </xdr:pic>
    <xdr:clientData/>
  </xdr:twoCellAnchor>
  <xdr:twoCellAnchor editAs="oneCell">
    <xdr:from>
      <xdr:col>6</xdr:col>
      <xdr:colOff>338667</xdr:colOff>
      <xdr:row>309</xdr:row>
      <xdr:rowOff>63500</xdr:rowOff>
    </xdr:from>
    <xdr:to>
      <xdr:col>10</xdr:col>
      <xdr:colOff>79587</xdr:colOff>
      <xdr:row>322</xdr:row>
      <xdr:rowOff>109220</xdr:rowOff>
    </xdr:to>
    <xdr:pic>
      <xdr:nvPicPr>
        <xdr:cNvPr id="40" name="Imagen 39">
          <a:extLst>
            <a:ext uri="{FF2B5EF4-FFF2-40B4-BE49-F238E27FC236}">
              <a16:creationId xmlns:a16="http://schemas.microsoft.com/office/drawing/2014/main" id="{4C62EEAB-1548-4936-BEB7-F40EC339DA24}"/>
            </a:ext>
          </a:extLst>
        </xdr:cNvPr>
        <xdr:cNvPicPr>
          <a:picLocks noChangeAspect="1"/>
        </xdr:cNvPicPr>
      </xdr:nvPicPr>
      <xdr:blipFill>
        <a:blip xmlns:r="http://schemas.openxmlformats.org/officeDocument/2006/relationships" r:embed="rId38"/>
        <a:stretch>
          <a:fillRect/>
        </a:stretch>
      </xdr:blipFill>
      <xdr:spPr>
        <a:xfrm>
          <a:off x="4941147" y="34041080"/>
          <a:ext cx="3489960" cy="2423160"/>
        </a:xfrm>
        <a:prstGeom prst="rect">
          <a:avLst/>
        </a:prstGeom>
      </xdr:spPr>
    </xdr:pic>
    <xdr:clientData/>
  </xdr:twoCellAnchor>
  <xdr:twoCellAnchor editAs="oneCell">
    <xdr:from>
      <xdr:col>0</xdr:col>
      <xdr:colOff>349250</xdr:colOff>
      <xdr:row>325</xdr:row>
      <xdr:rowOff>95250</xdr:rowOff>
    </xdr:from>
    <xdr:to>
      <xdr:col>4</xdr:col>
      <xdr:colOff>608330</xdr:colOff>
      <xdr:row>338</xdr:row>
      <xdr:rowOff>95250</xdr:rowOff>
    </xdr:to>
    <xdr:pic>
      <xdr:nvPicPr>
        <xdr:cNvPr id="41" name="Imagen 40">
          <a:extLst>
            <a:ext uri="{FF2B5EF4-FFF2-40B4-BE49-F238E27FC236}">
              <a16:creationId xmlns:a16="http://schemas.microsoft.com/office/drawing/2014/main" id="{D267778F-A33E-4300-AE0D-A95EE157D66B}"/>
            </a:ext>
          </a:extLst>
        </xdr:cNvPr>
        <xdr:cNvPicPr>
          <a:picLocks noChangeAspect="1"/>
        </xdr:cNvPicPr>
      </xdr:nvPicPr>
      <xdr:blipFill>
        <a:blip xmlns:r="http://schemas.openxmlformats.org/officeDocument/2006/relationships" r:embed="rId39"/>
        <a:stretch>
          <a:fillRect/>
        </a:stretch>
      </xdr:blipFill>
      <xdr:spPr>
        <a:xfrm>
          <a:off x="349250" y="37014150"/>
          <a:ext cx="3429000" cy="2377440"/>
        </a:xfrm>
        <a:prstGeom prst="rect">
          <a:avLst/>
        </a:prstGeom>
      </xdr:spPr>
    </xdr:pic>
    <xdr:clientData/>
  </xdr:twoCellAnchor>
  <xdr:twoCellAnchor editAs="oneCell">
    <xdr:from>
      <xdr:col>6</xdr:col>
      <xdr:colOff>349250</xdr:colOff>
      <xdr:row>325</xdr:row>
      <xdr:rowOff>84667</xdr:rowOff>
    </xdr:from>
    <xdr:to>
      <xdr:col>10</xdr:col>
      <xdr:colOff>29210</xdr:colOff>
      <xdr:row>338</xdr:row>
      <xdr:rowOff>84667</xdr:rowOff>
    </xdr:to>
    <xdr:pic>
      <xdr:nvPicPr>
        <xdr:cNvPr id="42" name="Imagen 41">
          <a:extLst>
            <a:ext uri="{FF2B5EF4-FFF2-40B4-BE49-F238E27FC236}">
              <a16:creationId xmlns:a16="http://schemas.microsoft.com/office/drawing/2014/main" id="{EA33AB81-48D9-4BE5-9FB8-A5852472BAA9}"/>
            </a:ext>
          </a:extLst>
        </xdr:cNvPr>
        <xdr:cNvPicPr>
          <a:picLocks noChangeAspect="1"/>
        </xdr:cNvPicPr>
      </xdr:nvPicPr>
      <xdr:blipFill>
        <a:blip xmlns:r="http://schemas.openxmlformats.org/officeDocument/2006/relationships" r:embed="rId40"/>
        <a:stretch>
          <a:fillRect/>
        </a:stretch>
      </xdr:blipFill>
      <xdr:spPr>
        <a:xfrm>
          <a:off x="4951730" y="37003567"/>
          <a:ext cx="3429000" cy="2377440"/>
        </a:xfrm>
        <a:prstGeom prst="rect">
          <a:avLst/>
        </a:prstGeom>
      </xdr:spPr>
    </xdr:pic>
    <xdr:clientData/>
  </xdr:twoCellAnchor>
  <xdr:twoCellAnchor editAs="oneCell">
    <xdr:from>
      <xdr:col>0</xdr:col>
      <xdr:colOff>306916</xdr:colOff>
      <xdr:row>357</xdr:row>
      <xdr:rowOff>52916</xdr:rowOff>
    </xdr:from>
    <xdr:to>
      <xdr:col>4</xdr:col>
      <xdr:colOff>543136</xdr:colOff>
      <xdr:row>370</xdr:row>
      <xdr:rowOff>37676</xdr:rowOff>
    </xdr:to>
    <xdr:pic>
      <xdr:nvPicPr>
        <xdr:cNvPr id="43" name="Imagen 42">
          <a:extLst>
            <a:ext uri="{FF2B5EF4-FFF2-40B4-BE49-F238E27FC236}">
              <a16:creationId xmlns:a16="http://schemas.microsoft.com/office/drawing/2014/main" id="{03A00FAF-5C99-44A5-88EF-B087AAD804CE}"/>
            </a:ext>
          </a:extLst>
        </xdr:cNvPr>
        <xdr:cNvPicPr>
          <a:picLocks noChangeAspect="1"/>
        </xdr:cNvPicPr>
      </xdr:nvPicPr>
      <xdr:blipFill>
        <a:blip xmlns:r="http://schemas.openxmlformats.org/officeDocument/2006/relationships" r:embed="rId41"/>
        <a:stretch>
          <a:fillRect/>
        </a:stretch>
      </xdr:blipFill>
      <xdr:spPr>
        <a:xfrm>
          <a:off x="306916" y="39913136"/>
          <a:ext cx="3406140" cy="2362200"/>
        </a:xfrm>
        <a:prstGeom prst="rect">
          <a:avLst/>
        </a:prstGeom>
      </xdr:spPr>
    </xdr:pic>
    <xdr:clientData/>
  </xdr:twoCellAnchor>
  <xdr:oneCellAnchor>
    <xdr:from>
      <xdr:col>6</xdr:col>
      <xdr:colOff>0</xdr:colOff>
      <xdr:row>341</xdr:row>
      <xdr:rowOff>0</xdr:rowOff>
    </xdr:from>
    <xdr:ext cx="3291840" cy="2468880"/>
    <xdr:pic>
      <xdr:nvPicPr>
        <xdr:cNvPr id="44" name="Imagen 43">
          <a:extLst>
            <a:ext uri="{FF2B5EF4-FFF2-40B4-BE49-F238E27FC236}">
              <a16:creationId xmlns:a16="http://schemas.microsoft.com/office/drawing/2014/main" id="{ECD5DB7F-5B1E-468E-9771-D28CFD3B7DD5}"/>
            </a:ext>
          </a:extLst>
        </xdr:cNvPr>
        <xdr:cNvPicPr>
          <a:picLocks noChangeAspect="1"/>
        </xdr:cNvPicPr>
      </xdr:nvPicPr>
      <xdr:blipFill>
        <a:blip xmlns:r="http://schemas.openxmlformats.org/officeDocument/2006/relationships" r:embed="rId42"/>
        <a:stretch>
          <a:fillRect/>
        </a:stretch>
      </xdr:blipFill>
      <xdr:spPr>
        <a:xfrm>
          <a:off x="4602480" y="39860220"/>
          <a:ext cx="3291840" cy="2468880"/>
        </a:xfrm>
        <a:prstGeom prst="rect">
          <a:avLst/>
        </a:prstGeom>
      </xdr:spPr>
    </xdr:pic>
    <xdr:clientData/>
  </xdr:oneCellAnchor>
  <xdr:twoCellAnchor editAs="oneCell">
    <xdr:from>
      <xdr:col>0</xdr:col>
      <xdr:colOff>349250</xdr:colOff>
      <xdr:row>389</xdr:row>
      <xdr:rowOff>105833</xdr:rowOff>
    </xdr:from>
    <xdr:to>
      <xdr:col>4</xdr:col>
      <xdr:colOff>585470</xdr:colOff>
      <xdr:row>402</xdr:row>
      <xdr:rowOff>90593</xdr:rowOff>
    </xdr:to>
    <xdr:pic>
      <xdr:nvPicPr>
        <xdr:cNvPr id="45" name="Imagen 44">
          <a:extLst>
            <a:ext uri="{FF2B5EF4-FFF2-40B4-BE49-F238E27FC236}">
              <a16:creationId xmlns:a16="http://schemas.microsoft.com/office/drawing/2014/main" id="{E9BFBEB3-1E3D-4E49-A2D6-8E14C457B581}"/>
            </a:ext>
          </a:extLst>
        </xdr:cNvPr>
        <xdr:cNvPicPr>
          <a:picLocks noChangeAspect="1"/>
        </xdr:cNvPicPr>
      </xdr:nvPicPr>
      <xdr:blipFill>
        <a:blip xmlns:r="http://schemas.openxmlformats.org/officeDocument/2006/relationships" r:embed="rId43"/>
        <a:stretch>
          <a:fillRect/>
        </a:stretch>
      </xdr:blipFill>
      <xdr:spPr>
        <a:xfrm>
          <a:off x="349250" y="45985853"/>
          <a:ext cx="3406140" cy="2362200"/>
        </a:xfrm>
        <a:prstGeom prst="rect">
          <a:avLst/>
        </a:prstGeom>
      </xdr:spPr>
    </xdr:pic>
    <xdr:clientData/>
  </xdr:twoCellAnchor>
  <xdr:twoCellAnchor editAs="oneCell">
    <xdr:from>
      <xdr:col>6</xdr:col>
      <xdr:colOff>381000</xdr:colOff>
      <xdr:row>389</xdr:row>
      <xdr:rowOff>84666</xdr:rowOff>
    </xdr:from>
    <xdr:to>
      <xdr:col>10</xdr:col>
      <xdr:colOff>60960</xdr:colOff>
      <xdr:row>402</xdr:row>
      <xdr:rowOff>84666</xdr:rowOff>
    </xdr:to>
    <xdr:pic>
      <xdr:nvPicPr>
        <xdr:cNvPr id="46" name="Imagen 45">
          <a:extLst>
            <a:ext uri="{FF2B5EF4-FFF2-40B4-BE49-F238E27FC236}">
              <a16:creationId xmlns:a16="http://schemas.microsoft.com/office/drawing/2014/main" id="{16C9F643-CA70-4CD3-ABE1-4AF41BBC2F5E}"/>
            </a:ext>
          </a:extLst>
        </xdr:cNvPr>
        <xdr:cNvPicPr>
          <a:picLocks noChangeAspect="1"/>
        </xdr:cNvPicPr>
      </xdr:nvPicPr>
      <xdr:blipFill>
        <a:blip xmlns:r="http://schemas.openxmlformats.org/officeDocument/2006/relationships" r:embed="rId44"/>
        <a:stretch>
          <a:fillRect/>
        </a:stretch>
      </xdr:blipFill>
      <xdr:spPr>
        <a:xfrm>
          <a:off x="4983480" y="45964686"/>
          <a:ext cx="3429000" cy="23774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82B70568-16C5-4B06-AD4E-B111822DFAD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BB91F7E6-7936-4B6A-9619-B95C2B4DF97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8</xdr:col>
      <xdr:colOff>1276350</xdr:colOff>
      <xdr:row>71</xdr:row>
      <xdr:rowOff>38100</xdr:rowOff>
    </xdr:from>
    <xdr:to>
      <xdr:col>11</xdr:col>
      <xdr:colOff>502444</xdr:colOff>
      <xdr:row>82</xdr:row>
      <xdr:rowOff>85725</xdr:rowOff>
    </xdr:to>
    <xdr:pic>
      <xdr:nvPicPr>
        <xdr:cNvPr id="4" name="Imagen 3">
          <a:extLst>
            <a:ext uri="{FF2B5EF4-FFF2-40B4-BE49-F238E27FC236}">
              <a16:creationId xmlns:a16="http://schemas.microsoft.com/office/drawing/2014/main" id="{2975886C-939C-418D-A96E-557B5D477B5C}"/>
            </a:ext>
          </a:extLst>
        </xdr:cNvPr>
        <xdr:cNvPicPr>
          <a:picLocks noChangeAspect="1"/>
        </xdr:cNvPicPr>
      </xdr:nvPicPr>
      <xdr:blipFill>
        <a:blip xmlns:r="http://schemas.openxmlformats.org/officeDocument/2006/relationships" r:embed="rId3"/>
        <a:stretch>
          <a:fillRect/>
        </a:stretch>
      </xdr:blipFill>
      <xdr:spPr>
        <a:xfrm>
          <a:off x="5741670" y="13723620"/>
          <a:ext cx="1679734" cy="2059305"/>
        </a:xfrm>
        <a:prstGeom prst="rect">
          <a:avLst/>
        </a:prstGeom>
      </xdr:spPr>
    </xdr:pic>
    <xdr:clientData/>
  </xdr:twoCellAnchor>
  <xdr:twoCellAnchor editAs="oneCell">
    <xdr:from>
      <xdr:col>7</xdr:col>
      <xdr:colOff>19050</xdr:colOff>
      <xdr:row>70</xdr:row>
      <xdr:rowOff>47626</xdr:rowOff>
    </xdr:from>
    <xdr:to>
      <xdr:col>8</xdr:col>
      <xdr:colOff>1041500</xdr:colOff>
      <xdr:row>81</xdr:row>
      <xdr:rowOff>75160</xdr:rowOff>
    </xdr:to>
    <xdr:pic>
      <xdr:nvPicPr>
        <xdr:cNvPr id="5" name="Imagen 4">
          <a:extLst>
            <a:ext uri="{FF2B5EF4-FFF2-40B4-BE49-F238E27FC236}">
              <a16:creationId xmlns:a16="http://schemas.microsoft.com/office/drawing/2014/main" id="{C1D1AAFC-AF8C-43C9-B91F-3988FEF9F922}"/>
            </a:ext>
          </a:extLst>
        </xdr:cNvPr>
        <xdr:cNvPicPr>
          <a:picLocks noChangeAspect="1"/>
        </xdr:cNvPicPr>
      </xdr:nvPicPr>
      <xdr:blipFill>
        <a:blip xmlns:r="http://schemas.openxmlformats.org/officeDocument/2006/relationships" r:embed="rId4"/>
        <a:stretch>
          <a:fillRect/>
        </a:stretch>
      </xdr:blipFill>
      <xdr:spPr>
        <a:xfrm>
          <a:off x="3897630" y="13550266"/>
          <a:ext cx="1609190" cy="2039214"/>
        </a:xfrm>
        <a:prstGeom prst="rect">
          <a:avLst/>
        </a:prstGeom>
      </xdr:spPr>
    </xdr:pic>
    <xdr:clientData/>
  </xdr:twoCellAnchor>
  <xdr:twoCellAnchor editAs="oneCell">
    <xdr:from>
      <xdr:col>1</xdr:col>
      <xdr:colOff>57150</xdr:colOff>
      <xdr:row>69</xdr:row>
      <xdr:rowOff>38100</xdr:rowOff>
    </xdr:from>
    <xdr:to>
      <xdr:col>6</xdr:col>
      <xdr:colOff>472851</xdr:colOff>
      <xdr:row>82</xdr:row>
      <xdr:rowOff>161925</xdr:rowOff>
    </xdr:to>
    <xdr:pic>
      <xdr:nvPicPr>
        <xdr:cNvPr id="6" name="Imagen 5">
          <a:extLst>
            <a:ext uri="{FF2B5EF4-FFF2-40B4-BE49-F238E27FC236}">
              <a16:creationId xmlns:a16="http://schemas.microsoft.com/office/drawing/2014/main" id="{F6E075AB-76E6-4F65-B60D-D70FA9A1C882}"/>
            </a:ext>
          </a:extLst>
        </xdr:cNvPr>
        <xdr:cNvPicPr>
          <a:picLocks noChangeAspect="1"/>
        </xdr:cNvPicPr>
      </xdr:nvPicPr>
      <xdr:blipFill>
        <a:blip xmlns:r="http://schemas.openxmlformats.org/officeDocument/2006/relationships" r:embed="rId5"/>
        <a:stretch>
          <a:fillRect/>
        </a:stretch>
      </xdr:blipFill>
      <xdr:spPr>
        <a:xfrm>
          <a:off x="308610" y="13357860"/>
          <a:ext cx="3463701" cy="2501265"/>
        </a:xfrm>
        <a:prstGeom prst="rect">
          <a:avLst/>
        </a:prstGeom>
      </xdr:spPr>
    </xdr:pic>
    <xdr:clientData/>
  </xdr:twoCellAnchor>
  <xdr:twoCellAnchor editAs="oneCell">
    <xdr:from>
      <xdr:col>7</xdr:col>
      <xdr:colOff>28575</xdr:colOff>
      <xdr:row>53</xdr:row>
      <xdr:rowOff>47625</xdr:rowOff>
    </xdr:from>
    <xdr:to>
      <xdr:col>11</xdr:col>
      <xdr:colOff>507317</xdr:colOff>
      <xdr:row>66</xdr:row>
      <xdr:rowOff>142875</xdr:rowOff>
    </xdr:to>
    <xdr:pic>
      <xdr:nvPicPr>
        <xdr:cNvPr id="7" name="Imagen 6">
          <a:extLst>
            <a:ext uri="{FF2B5EF4-FFF2-40B4-BE49-F238E27FC236}">
              <a16:creationId xmlns:a16="http://schemas.microsoft.com/office/drawing/2014/main" id="{0E941DE3-5683-49B4-A462-6D3435A80B49}"/>
            </a:ext>
          </a:extLst>
        </xdr:cNvPr>
        <xdr:cNvPicPr>
          <a:picLocks noChangeAspect="1"/>
        </xdr:cNvPicPr>
      </xdr:nvPicPr>
      <xdr:blipFill>
        <a:blip xmlns:r="http://schemas.openxmlformats.org/officeDocument/2006/relationships" r:embed="rId6"/>
        <a:stretch>
          <a:fillRect/>
        </a:stretch>
      </xdr:blipFill>
      <xdr:spPr>
        <a:xfrm>
          <a:off x="3907155" y="10418445"/>
          <a:ext cx="3519122" cy="2472690"/>
        </a:xfrm>
        <a:prstGeom prst="rect">
          <a:avLst/>
        </a:prstGeom>
      </xdr:spPr>
    </xdr:pic>
    <xdr:clientData/>
  </xdr:twoCellAnchor>
  <xdr:twoCellAnchor editAs="oneCell">
    <xdr:from>
      <xdr:col>1</xdr:col>
      <xdr:colOff>57150</xdr:colOff>
      <xdr:row>53</xdr:row>
      <xdr:rowOff>57150</xdr:rowOff>
    </xdr:from>
    <xdr:to>
      <xdr:col>6</xdr:col>
      <xdr:colOff>531495</xdr:colOff>
      <xdr:row>66</xdr:row>
      <xdr:rowOff>156210</xdr:rowOff>
    </xdr:to>
    <xdr:pic>
      <xdr:nvPicPr>
        <xdr:cNvPr id="8" name="Imagen 7">
          <a:extLst>
            <a:ext uri="{FF2B5EF4-FFF2-40B4-BE49-F238E27FC236}">
              <a16:creationId xmlns:a16="http://schemas.microsoft.com/office/drawing/2014/main" id="{2106E79E-880A-490E-AA9F-813E28E70B6F}"/>
            </a:ext>
          </a:extLst>
        </xdr:cNvPr>
        <xdr:cNvPicPr>
          <a:picLocks noChangeAspect="1"/>
        </xdr:cNvPicPr>
      </xdr:nvPicPr>
      <xdr:blipFill>
        <a:blip xmlns:r="http://schemas.openxmlformats.org/officeDocument/2006/relationships" r:embed="rId7"/>
        <a:stretch>
          <a:fillRect/>
        </a:stretch>
      </xdr:blipFill>
      <xdr:spPr>
        <a:xfrm>
          <a:off x="308610" y="10427970"/>
          <a:ext cx="3522345" cy="2476500"/>
        </a:xfrm>
        <a:prstGeom prst="rect">
          <a:avLst/>
        </a:prstGeom>
      </xdr:spPr>
    </xdr:pic>
    <xdr:clientData/>
  </xdr:twoCellAnchor>
  <xdr:twoCellAnchor editAs="oneCell">
    <xdr:from>
      <xdr:col>8</xdr:col>
      <xdr:colOff>142875</xdr:colOff>
      <xdr:row>37</xdr:row>
      <xdr:rowOff>76200</xdr:rowOff>
    </xdr:from>
    <xdr:to>
      <xdr:col>10</xdr:col>
      <xdr:colOff>114301</xdr:colOff>
      <xdr:row>50</xdr:row>
      <xdr:rowOff>183218</xdr:rowOff>
    </xdr:to>
    <xdr:pic>
      <xdr:nvPicPr>
        <xdr:cNvPr id="9" name="Imagen 8">
          <a:extLst>
            <a:ext uri="{FF2B5EF4-FFF2-40B4-BE49-F238E27FC236}">
              <a16:creationId xmlns:a16="http://schemas.microsoft.com/office/drawing/2014/main" id="{7AFD7AAB-1E2B-42C4-8E5A-558BF60E2A93}"/>
            </a:ext>
          </a:extLst>
        </xdr:cNvPr>
        <xdr:cNvPicPr>
          <a:picLocks noChangeAspect="1"/>
        </xdr:cNvPicPr>
      </xdr:nvPicPr>
      <xdr:blipFill>
        <a:blip xmlns:r="http://schemas.openxmlformats.org/officeDocument/2006/relationships" r:embed="rId8"/>
        <a:stretch>
          <a:fillRect/>
        </a:stretch>
      </xdr:blipFill>
      <xdr:spPr>
        <a:xfrm>
          <a:off x="4608195" y="7498080"/>
          <a:ext cx="1990726" cy="2484458"/>
        </a:xfrm>
        <a:prstGeom prst="rect">
          <a:avLst/>
        </a:prstGeom>
      </xdr:spPr>
    </xdr:pic>
    <xdr:clientData/>
  </xdr:twoCellAnchor>
  <xdr:twoCellAnchor editAs="oneCell">
    <xdr:from>
      <xdr:col>1</xdr:col>
      <xdr:colOff>47625</xdr:colOff>
      <xdr:row>37</xdr:row>
      <xdr:rowOff>28575</xdr:rowOff>
    </xdr:from>
    <xdr:to>
      <xdr:col>6</xdr:col>
      <xdr:colOff>544830</xdr:colOff>
      <xdr:row>50</xdr:row>
      <xdr:rowOff>142875</xdr:rowOff>
    </xdr:to>
    <xdr:pic>
      <xdr:nvPicPr>
        <xdr:cNvPr id="10" name="Imagen 9">
          <a:extLst>
            <a:ext uri="{FF2B5EF4-FFF2-40B4-BE49-F238E27FC236}">
              <a16:creationId xmlns:a16="http://schemas.microsoft.com/office/drawing/2014/main" id="{B7A805D4-84DA-4F13-9E38-BF0082DFCDEA}"/>
            </a:ext>
          </a:extLst>
        </xdr:cNvPr>
        <xdr:cNvPicPr>
          <a:picLocks noChangeAspect="1"/>
        </xdr:cNvPicPr>
      </xdr:nvPicPr>
      <xdr:blipFill>
        <a:blip xmlns:r="http://schemas.openxmlformats.org/officeDocument/2006/relationships" r:embed="rId9"/>
        <a:stretch>
          <a:fillRect/>
        </a:stretch>
      </xdr:blipFill>
      <xdr:spPr>
        <a:xfrm>
          <a:off x="299085" y="7450455"/>
          <a:ext cx="3545205" cy="2491740"/>
        </a:xfrm>
        <a:prstGeom prst="rect">
          <a:avLst/>
        </a:prstGeom>
      </xdr:spPr>
    </xdr:pic>
    <xdr:clientData/>
  </xdr:twoCellAnchor>
  <xdr:twoCellAnchor editAs="oneCell">
    <xdr:from>
      <xdr:col>1</xdr:col>
      <xdr:colOff>19050</xdr:colOff>
      <xdr:row>85</xdr:row>
      <xdr:rowOff>38100</xdr:rowOff>
    </xdr:from>
    <xdr:to>
      <xdr:col>6</xdr:col>
      <xdr:colOff>543126</xdr:colOff>
      <xdr:row>98</xdr:row>
      <xdr:rowOff>180975</xdr:rowOff>
    </xdr:to>
    <xdr:pic>
      <xdr:nvPicPr>
        <xdr:cNvPr id="11" name="Imagen 10">
          <a:extLst>
            <a:ext uri="{FF2B5EF4-FFF2-40B4-BE49-F238E27FC236}">
              <a16:creationId xmlns:a16="http://schemas.microsoft.com/office/drawing/2014/main" id="{1E3D37B7-FCA7-43F5-8047-E7EC6CAB08C4}"/>
            </a:ext>
          </a:extLst>
        </xdr:cNvPr>
        <xdr:cNvPicPr>
          <a:picLocks noChangeAspect="1"/>
        </xdr:cNvPicPr>
      </xdr:nvPicPr>
      <xdr:blipFill>
        <a:blip xmlns:r="http://schemas.openxmlformats.org/officeDocument/2006/relationships" r:embed="rId10"/>
        <a:stretch>
          <a:fillRect/>
        </a:stretch>
      </xdr:blipFill>
      <xdr:spPr>
        <a:xfrm>
          <a:off x="270510" y="16299180"/>
          <a:ext cx="3572076" cy="2520315"/>
        </a:xfrm>
        <a:prstGeom prst="rect">
          <a:avLst/>
        </a:prstGeom>
      </xdr:spPr>
    </xdr:pic>
    <xdr:clientData/>
  </xdr:twoCellAnchor>
  <xdr:twoCellAnchor editAs="oneCell">
    <xdr:from>
      <xdr:col>7</xdr:col>
      <xdr:colOff>19050</xdr:colOff>
      <xdr:row>85</xdr:row>
      <xdr:rowOff>57150</xdr:rowOff>
    </xdr:from>
    <xdr:to>
      <xdr:col>11</xdr:col>
      <xdr:colOff>510540</xdr:colOff>
      <xdr:row>98</xdr:row>
      <xdr:rowOff>163830</xdr:rowOff>
    </xdr:to>
    <xdr:pic>
      <xdr:nvPicPr>
        <xdr:cNvPr id="12" name="Imagen 11">
          <a:extLst>
            <a:ext uri="{FF2B5EF4-FFF2-40B4-BE49-F238E27FC236}">
              <a16:creationId xmlns:a16="http://schemas.microsoft.com/office/drawing/2014/main" id="{C9C6422E-61B7-4433-BDA0-1A317CC29236}"/>
            </a:ext>
          </a:extLst>
        </xdr:cNvPr>
        <xdr:cNvPicPr>
          <a:picLocks noChangeAspect="1"/>
        </xdr:cNvPicPr>
      </xdr:nvPicPr>
      <xdr:blipFill>
        <a:blip xmlns:r="http://schemas.openxmlformats.org/officeDocument/2006/relationships" r:embed="rId11"/>
        <a:stretch>
          <a:fillRect/>
        </a:stretch>
      </xdr:blipFill>
      <xdr:spPr>
        <a:xfrm>
          <a:off x="3897630" y="16318230"/>
          <a:ext cx="3531870" cy="2484120"/>
        </a:xfrm>
        <a:prstGeom prst="rect">
          <a:avLst/>
        </a:prstGeom>
      </xdr:spPr>
    </xdr:pic>
    <xdr:clientData/>
  </xdr:twoCellAnchor>
  <xdr:twoCellAnchor editAs="oneCell">
    <xdr:from>
      <xdr:col>1</xdr:col>
      <xdr:colOff>0</xdr:colOff>
      <xdr:row>5</xdr:row>
      <xdr:rowOff>0</xdr:rowOff>
    </xdr:from>
    <xdr:to>
      <xdr:col>6</xdr:col>
      <xdr:colOff>520065</xdr:colOff>
      <xdr:row>18</xdr:row>
      <xdr:rowOff>120015</xdr:rowOff>
    </xdr:to>
    <xdr:pic>
      <xdr:nvPicPr>
        <xdr:cNvPr id="13" name="Imagen 12">
          <a:extLst>
            <a:ext uri="{FF2B5EF4-FFF2-40B4-BE49-F238E27FC236}">
              <a16:creationId xmlns:a16="http://schemas.microsoft.com/office/drawing/2014/main" id="{FF5DFE9E-4A1D-4270-B162-93F1C73791F6}"/>
            </a:ext>
          </a:extLst>
        </xdr:cNvPr>
        <xdr:cNvPicPr>
          <a:picLocks noChangeAspect="1"/>
        </xdr:cNvPicPr>
      </xdr:nvPicPr>
      <xdr:blipFill>
        <a:blip xmlns:r="http://schemas.openxmlformats.org/officeDocument/2006/relationships" r:embed="rId12"/>
        <a:stretch>
          <a:fillRect/>
        </a:stretch>
      </xdr:blipFill>
      <xdr:spPr>
        <a:xfrm>
          <a:off x="251460" y="1424940"/>
          <a:ext cx="3568065" cy="2512695"/>
        </a:xfrm>
        <a:prstGeom prst="rect">
          <a:avLst/>
        </a:prstGeom>
      </xdr:spPr>
    </xdr:pic>
    <xdr:clientData/>
  </xdr:twoCellAnchor>
  <xdr:twoCellAnchor editAs="oneCell">
    <xdr:from>
      <xdr:col>8</xdr:col>
      <xdr:colOff>38100</xdr:colOff>
      <xdr:row>5</xdr:row>
      <xdr:rowOff>28574</xdr:rowOff>
    </xdr:from>
    <xdr:to>
      <xdr:col>10</xdr:col>
      <xdr:colOff>57150</xdr:colOff>
      <xdr:row>18</xdr:row>
      <xdr:rowOff>175572</xdr:rowOff>
    </xdr:to>
    <xdr:pic>
      <xdr:nvPicPr>
        <xdr:cNvPr id="14" name="Imagen 13">
          <a:extLst>
            <a:ext uri="{FF2B5EF4-FFF2-40B4-BE49-F238E27FC236}">
              <a16:creationId xmlns:a16="http://schemas.microsoft.com/office/drawing/2014/main" id="{FE1E48FA-8B15-4EE0-9420-3AAA01B9DC1C}"/>
            </a:ext>
          </a:extLst>
        </xdr:cNvPr>
        <xdr:cNvPicPr>
          <a:picLocks noChangeAspect="1"/>
        </xdr:cNvPicPr>
      </xdr:nvPicPr>
      <xdr:blipFill>
        <a:blip xmlns:r="http://schemas.openxmlformats.org/officeDocument/2006/relationships" r:embed="rId13"/>
        <a:stretch>
          <a:fillRect/>
        </a:stretch>
      </xdr:blipFill>
      <xdr:spPr>
        <a:xfrm>
          <a:off x="4503420" y="1453514"/>
          <a:ext cx="2038350" cy="2539678"/>
        </a:xfrm>
        <a:prstGeom prst="rect">
          <a:avLst/>
        </a:prstGeom>
      </xdr:spPr>
    </xdr:pic>
    <xdr:clientData/>
  </xdr:twoCellAnchor>
  <xdr:twoCellAnchor editAs="oneCell">
    <xdr:from>
      <xdr:col>1</xdr:col>
      <xdr:colOff>9525</xdr:colOff>
      <xdr:row>21</xdr:row>
      <xdr:rowOff>28575</xdr:rowOff>
    </xdr:from>
    <xdr:to>
      <xdr:col>6</xdr:col>
      <xdr:colOff>533401</xdr:colOff>
      <xdr:row>34</xdr:row>
      <xdr:rowOff>161774</xdr:rowOff>
    </xdr:to>
    <xdr:pic>
      <xdr:nvPicPr>
        <xdr:cNvPr id="15" name="Imagen 14">
          <a:extLst>
            <a:ext uri="{FF2B5EF4-FFF2-40B4-BE49-F238E27FC236}">
              <a16:creationId xmlns:a16="http://schemas.microsoft.com/office/drawing/2014/main" id="{4543CB56-7A31-45D6-AFF4-D6A497C1C9DD}"/>
            </a:ext>
          </a:extLst>
        </xdr:cNvPr>
        <xdr:cNvPicPr>
          <a:picLocks noChangeAspect="1"/>
        </xdr:cNvPicPr>
      </xdr:nvPicPr>
      <xdr:blipFill>
        <a:blip xmlns:r="http://schemas.openxmlformats.org/officeDocument/2006/relationships" r:embed="rId14"/>
        <a:stretch>
          <a:fillRect/>
        </a:stretch>
      </xdr:blipFill>
      <xdr:spPr>
        <a:xfrm>
          <a:off x="260985" y="4448175"/>
          <a:ext cx="3571876" cy="2525879"/>
        </a:xfrm>
        <a:prstGeom prst="rect">
          <a:avLst/>
        </a:prstGeom>
      </xdr:spPr>
    </xdr:pic>
    <xdr:clientData/>
  </xdr:twoCellAnchor>
  <xdr:twoCellAnchor editAs="oneCell">
    <xdr:from>
      <xdr:col>7</xdr:col>
      <xdr:colOff>0</xdr:colOff>
      <xdr:row>21</xdr:row>
      <xdr:rowOff>0</xdr:rowOff>
    </xdr:from>
    <xdr:to>
      <xdr:col>11</xdr:col>
      <xdr:colOff>524378</xdr:colOff>
      <xdr:row>34</xdr:row>
      <xdr:rowOff>133350</xdr:rowOff>
    </xdr:to>
    <xdr:pic>
      <xdr:nvPicPr>
        <xdr:cNvPr id="16" name="Imagen 15">
          <a:extLst>
            <a:ext uri="{FF2B5EF4-FFF2-40B4-BE49-F238E27FC236}">
              <a16:creationId xmlns:a16="http://schemas.microsoft.com/office/drawing/2014/main" id="{D4AF7023-08D3-4256-9B1E-92632043B726}"/>
            </a:ext>
          </a:extLst>
        </xdr:cNvPr>
        <xdr:cNvPicPr>
          <a:picLocks noChangeAspect="1"/>
        </xdr:cNvPicPr>
      </xdr:nvPicPr>
      <xdr:blipFill>
        <a:blip xmlns:r="http://schemas.openxmlformats.org/officeDocument/2006/relationships" r:embed="rId15"/>
        <a:stretch>
          <a:fillRect/>
        </a:stretch>
      </xdr:blipFill>
      <xdr:spPr>
        <a:xfrm>
          <a:off x="3878580" y="4419600"/>
          <a:ext cx="3564758" cy="252603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34B76E40-52E7-4DEC-B103-CF79CB43972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4AD1EB36-CB48-4B94-8531-AEC118EAACD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127455</xdr:colOff>
      <xdr:row>6</xdr:row>
      <xdr:rowOff>180753</xdr:rowOff>
    </xdr:from>
    <xdr:to>
      <xdr:col>6</xdr:col>
      <xdr:colOff>918340</xdr:colOff>
      <xdr:row>12</xdr:row>
      <xdr:rowOff>27698</xdr:rowOff>
    </xdr:to>
    <xdr:pic>
      <xdr:nvPicPr>
        <xdr:cNvPr id="4" name="Imagen 3">
          <a:extLst>
            <a:ext uri="{FF2B5EF4-FFF2-40B4-BE49-F238E27FC236}">
              <a16:creationId xmlns:a16="http://schemas.microsoft.com/office/drawing/2014/main" id="{3AAD539A-951B-42B9-84A2-AF3469E5171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371295" y="1910493"/>
          <a:ext cx="3831265" cy="2071985"/>
        </a:xfrm>
        <a:prstGeom prst="rect">
          <a:avLst/>
        </a:prstGeom>
      </xdr:spPr>
    </xdr:pic>
    <xdr:clientData/>
  </xdr:twoCellAnchor>
  <xdr:twoCellAnchor editAs="oneCell">
    <xdr:from>
      <xdr:col>7</xdr:col>
      <xdr:colOff>110212</xdr:colOff>
      <xdr:row>6</xdr:row>
      <xdr:rowOff>101601</xdr:rowOff>
    </xdr:from>
    <xdr:to>
      <xdr:col>11</xdr:col>
      <xdr:colOff>497427</xdr:colOff>
      <xdr:row>12</xdr:row>
      <xdr:rowOff>163999</xdr:rowOff>
    </xdr:to>
    <xdr:pic>
      <xdr:nvPicPr>
        <xdr:cNvPr id="5" name="Imagen 4">
          <a:extLst>
            <a:ext uri="{FF2B5EF4-FFF2-40B4-BE49-F238E27FC236}">
              <a16:creationId xmlns:a16="http://schemas.microsoft.com/office/drawing/2014/main" id="{1E671FCF-EDE0-4E2F-8521-FF93DCC2683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514572" y="1838961"/>
          <a:ext cx="4235315" cy="2279818"/>
        </a:xfrm>
        <a:prstGeom prst="rect">
          <a:avLst/>
        </a:prstGeom>
      </xdr:spPr>
    </xdr:pic>
    <xdr:clientData/>
  </xdr:twoCellAnchor>
  <xdr:twoCellAnchor editAs="oneCell">
    <xdr:from>
      <xdr:col>1</xdr:col>
      <xdr:colOff>174139</xdr:colOff>
      <xdr:row>44</xdr:row>
      <xdr:rowOff>9525</xdr:rowOff>
    </xdr:from>
    <xdr:to>
      <xdr:col>6</xdr:col>
      <xdr:colOff>971968</xdr:colOff>
      <xdr:row>55</xdr:row>
      <xdr:rowOff>20452</xdr:rowOff>
    </xdr:to>
    <xdr:pic>
      <xdr:nvPicPr>
        <xdr:cNvPr id="6" name="Imagen 5">
          <a:extLst>
            <a:ext uri="{FF2B5EF4-FFF2-40B4-BE49-F238E27FC236}">
              <a16:creationId xmlns:a16="http://schemas.microsoft.com/office/drawing/2014/main" id="{2D6501FA-2A40-4399-9631-010403594D1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17979" y="11530965"/>
          <a:ext cx="3838209" cy="2022607"/>
        </a:xfrm>
        <a:prstGeom prst="rect">
          <a:avLst/>
        </a:prstGeom>
      </xdr:spPr>
    </xdr:pic>
    <xdr:clientData/>
  </xdr:twoCellAnchor>
  <xdr:twoCellAnchor editAs="oneCell">
    <xdr:from>
      <xdr:col>7</xdr:col>
      <xdr:colOff>110212</xdr:colOff>
      <xdr:row>17</xdr:row>
      <xdr:rowOff>158751</xdr:rowOff>
    </xdr:from>
    <xdr:to>
      <xdr:col>11</xdr:col>
      <xdr:colOff>497427</xdr:colOff>
      <xdr:row>24</xdr:row>
      <xdr:rowOff>30649</xdr:rowOff>
    </xdr:to>
    <xdr:pic>
      <xdr:nvPicPr>
        <xdr:cNvPr id="7" name="Imagen 6">
          <a:extLst>
            <a:ext uri="{FF2B5EF4-FFF2-40B4-BE49-F238E27FC236}">
              <a16:creationId xmlns:a16="http://schemas.microsoft.com/office/drawing/2014/main" id="{C6D5C7DE-3183-4D9E-AF15-80B2573944B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514572" y="5530851"/>
          <a:ext cx="4235315" cy="2272198"/>
        </a:xfrm>
        <a:prstGeom prst="rect">
          <a:avLst/>
        </a:prstGeom>
      </xdr:spPr>
    </xdr:pic>
    <xdr:clientData/>
  </xdr:twoCellAnchor>
  <xdr:twoCellAnchor editAs="oneCell">
    <xdr:from>
      <xdr:col>1</xdr:col>
      <xdr:colOff>149187</xdr:colOff>
      <xdr:row>28</xdr:row>
      <xdr:rowOff>79600</xdr:rowOff>
    </xdr:from>
    <xdr:to>
      <xdr:col>6</xdr:col>
      <xdr:colOff>953752</xdr:colOff>
      <xdr:row>39</xdr:row>
      <xdr:rowOff>90750</xdr:rowOff>
    </xdr:to>
    <xdr:pic>
      <xdr:nvPicPr>
        <xdr:cNvPr id="8" name="Imagen 7">
          <a:extLst>
            <a:ext uri="{FF2B5EF4-FFF2-40B4-BE49-F238E27FC236}">
              <a16:creationId xmlns:a16="http://schemas.microsoft.com/office/drawing/2014/main" id="{02CE45A4-FFE0-491E-9E6E-09564FB64E76}"/>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393027" y="8614000"/>
          <a:ext cx="3844945" cy="2022830"/>
        </a:xfrm>
        <a:prstGeom prst="rect">
          <a:avLst/>
        </a:prstGeom>
      </xdr:spPr>
    </xdr:pic>
    <xdr:clientData/>
  </xdr:twoCellAnchor>
  <xdr:twoCellAnchor editAs="oneCell">
    <xdr:from>
      <xdr:col>7</xdr:col>
      <xdr:colOff>106705</xdr:colOff>
      <xdr:row>27</xdr:row>
      <xdr:rowOff>142210</xdr:rowOff>
    </xdr:from>
    <xdr:to>
      <xdr:col>11</xdr:col>
      <xdr:colOff>491411</xdr:colOff>
      <xdr:row>39</xdr:row>
      <xdr:rowOff>161492</xdr:rowOff>
    </xdr:to>
    <xdr:pic>
      <xdr:nvPicPr>
        <xdr:cNvPr id="9" name="Imagen 8">
          <a:extLst>
            <a:ext uri="{FF2B5EF4-FFF2-40B4-BE49-F238E27FC236}">
              <a16:creationId xmlns:a16="http://schemas.microsoft.com/office/drawing/2014/main" id="{74EC0D56-4604-40D6-9A9E-02CA3EF21F8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511065" y="8478490"/>
          <a:ext cx="4232806" cy="2229082"/>
        </a:xfrm>
        <a:prstGeom prst="rect">
          <a:avLst/>
        </a:prstGeom>
      </xdr:spPr>
    </xdr:pic>
    <xdr:clientData/>
  </xdr:twoCellAnchor>
  <xdr:twoCellAnchor editAs="oneCell">
    <xdr:from>
      <xdr:col>1</xdr:col>
      <xdr:colOff>145564</xdr:colOff>
      <xdr:row>18</xdr:row>
      <xdr:rowOff>45122</xdr:rowOff>
    </xdr:from>
    <xdr:to>
      <xdr:col>6</xdr:col>
      <xdr:colOff>947850</xdr:colOff>
      <xdr:row>23</xdr:row>
      <xdr:rowOff>77602</xdr:rowOff>
    </xdr:to>
    <xdr:pic>
      <xdr:nvPicPr>
        <xdr:cNvPr id="10" name="Imagen 9">
          <a:extLst>
            <a:ext uri="{FF2B5EF4-FFF2-40B4-BE49-F238E27FC236}">
              <a16:creationId xmlns:a16="http://schemas.microsoft.com/office/drawing/2014/main" id="{EAF0F340-FE39-490E-9814-7BB9E7044C1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89404" y="5592482"/>
          <a:ext cx="3842666" cy="2074640"/>
        </a:xfrm>
        <a:prstGeom prst="rect">
          <a:avLst/>
        </a:prstGeom>
      </xdr:spPr>
    </xdr:pic>
    <xdr:clientData/>
  </xdr:twoCellAnchor>
  <xdr:twoCellAnchor editAs="oneCell">
    <xdr:from>
      <xdr:col>7</xdr:col>
      <xdr:colOff>132771</xdr:colOff>
      <xdr:row>43</xdr:row>
      <xdr:rowOff>143208</xdr:rowOff>
    </xdr:from>
    <xdr:to>
      <xdr:col>11</xdr:col>
      <xdr:colOff>522493</xdr:colOff>
      <xdr:row>55</xdr:row>
      <xdr:rowOff>170015</xdr:rowOff>
    </xdr:to>
    <xdr:pic>
      <xdr:nvPicPr>
        <xdr:cNvPr id="11" name="Imagen 10">
          <a:extLst>
            <a:ext uri="{FF2B5EF4-FFF2-40B4-BE49-F238E27FC236}">
              <a16:creationId xmlns:a16="http://schemas.microsoft.com/office/drawing/2014/main" id="{CE478FF3-E213-4EA7-812E-CACD8E7A275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537131" y="11466528"/>
          <a:ext cx="4237822" cy="2236607"/>
        </a:xfrm>
        <a:prstGeom prst="rect">
          <a:avLst/>
        </a:prstGeom>
      </xdr:spPr>
    </xdr:pic>
    <xdr:clientData/>
  </xdr:twoCellAnchor>
  <xdr:twoCellAnchor editAs="oneCell">
    <xdr:from>
      <xdr:col>1</xdr:col>
      <xdr:colOff>139662</xdr:colOff>
      <xdr:row>60</xdr:row>
      <xdr:rowOff>70075</xdr:rowOff>
    </xdr:from>
    <xdr:to>
      <xdr:col>6</xdr:col>
      <xdr:colOff>944227</xdr:colOff>
      <xdr:row>71</xdr:row>
      <xdr:rowOff>81225</xdr:rowOff>
    </xdr:to>
    <xdr:pic>
      <xdr:nvPicPr>
        <xdr:cNvPr id="12" name="Imagen 11">
          <a:extLst>
            <a:ext uri="{FF2B5EF4-FFF2-40B4-BE49-F238E27FC236}">
              <a16:creationId xmlns:a16="http://schemas.microsoft.com/office/drawing/2014/main" id="{FD856C1A-75B7-41EB-BAFE-9C7E11B16DFC}"/>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83502" y="14578555"/>
          <a:ext cx="3844945" cy="2022830"/>
        </a:xfrm>
        <a:prstGeom prst="rect">
          <a:avLst/>
        </a:prstGeom>
      </xdr:spPr>
    </xdr:pic>
    <xdr:clientData/>
  </xdr:twoCellAnchor>
  <xdr:twoCellAnchor editAs="oneCell">
    <xdr:from>
      <xdr:col>7</xdr:col>
      <xdr:colOff>135280</xdr:colOff>
      <xdr:row>59</xdr:row>
      <xdr:rowOff>168276</xdr:rowOff>
    </xdr:from>
    <xdr:to>
      <xdr:col>11</xdr:col>
      <xdr:colOff>519986</xdr:colOff>
      <xdr:row>72</xdr:row>
      <xdr:rowOff>2074</xdr:rowOff>
    </xdr:to>
    <xdr:pic>
      <xdr:nvPicPr>
        <xdr:cNvPr id="13" name="Imagen 12">
          <a:extLst>
            <a:ext uri="{FF2B5EF4-FFF2-40B4-BE49-F238E27FC236}">
              <a16:creationId xmlns:a16="http://schemas.microsoft.com/office/drawing/2014/main" id="{113BADD2-0D39-4142-816B-BE7E6560144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539640" y="14478636"/>
          <a:ext cx="4232806" cy="2226478"/>
        </a:xfrm>
        <a:prstGeom prst="rect">
          <a:avLst/>
        </a:prstGeom>
      </xdr:spPr>
    </xdr:pic>
    <xdr:clientData/>
  </xdr:twoCellAnchor>
  <xdr:twoCellAnchor editAs="oneCell">
    <xdr:from>
      <xdr:col>7</xdr:col>
      <xdr:colOff>138787</xdr:colOff>
      <xdr:row>76</xdr:row>
      <xdr:rowOff>19383</xdr:rowOff>
    </xdr:from>
    <xdr:to>
      <xdr:col>11</xdr:col>
      <xdr:colOff>526002</xdr:colOff>
      <xdr:row>88</xdr:row>
      <xdr:rowOff>55715</xdr:rowOff>
    </xdr:to>
    <xdr:pic>
      <xdr:nvPicPr>
        <xdr:cNvPr id="14" name="Imagen 13">
          <a:extLst>
            <a:ext uri="{FF2B5EF4-FFF2-40B4-BE49-F238E27FC236}">
              <a16:creationId xmlns:a16="http://schemas.microsoft.com/office/drawing/2014/main" id="{002155CF-624D-42B7-849F-0E7A8A83CCE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543147" y="17507283"/>
          <a:ext cx="4235315" cy="2314712"/>
        </a:xfrm>
        <a:prstGeom prst="rect">
          <a:avLst/>
        </a:prstGeom>
      </xdr:spPr>
    </xdr:pic>
    <xdr:clientData/>
  </xdr:twoCellAnchor>
  <xdr:twoCellAnchor editAs="oneCell">
    <xdr:from>
      <xdr:col>4</xdr:col>
      <xdr:colOff>60094</xdr:colOff>
      <xdr:row>75</xdr:row>
      <xdr:rowOff>71335</xdr:rowOff>
    </xdr:from>
    <xdr:to>
      <xdr:col>5</xdr:col>
      <xdr:colOff>729863</xdr:colOff>
      <xdr:row>88</xdr:row>
      <xdr:rowOff>146640</xdr:rowOff>
    </xdr:to>
    <xdr:pic>
      <xdr:nvPicPr>
        <xdr:cNvPr id="15" name="Imagen 14">
          <a:extLst>
            <a:ext uri="{FF2B5EF4-FFF2-40B4-BE49-F238E27FC236}">
              <a16:creationId xmlns:a16="http://schemas.microsoft.com/office/drawing/2014/main" id="{DECBED40-6A69-415E-BD92-AD341847776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1744114" y="17368735"/>
          <a:ext cx="1454629" cy="2544185"/>
        </a:xfrm>
        <a:prstGeom prst="rect">
          <a:avLst/>
        </a:prstGeom>
      </xdr:spPr>
    </xdr:pic>
    <xdr:clientData/>
  </xdr:twoCellAnchor>
  <xdr:twoCellAnchor editAs="oneCell">
    <xdr:from>
      <xdr:col>4</xdr:col>
      <xdr:colOff>9085</xdr:colOff>
      <xdr:row>91</xdr:row>
      <xdr:rowOff>61810</xdr:rowOff>
    </xdr:from>
    <xdr:to>
      <xdr:col>5</xdr:col>
      <xdr:colOff>676097</xdr:colOff>
      <xdr:row>104</xdr:row>
      <xdr:rowOff>137115</xdr:rowOff>
    </xdr:to>
    <xdr:pic>
      <xdr:nvPicPr>
        <xdr:cNvPr id="16" name="Imagen 15">
          <a:extLst>
            <a:ext uri="{FF2B5EF4-FFF2-40B4-BE49-F238E27FC236}">
              <a16:creationId xmlns:a16="http://schemas.microsoft.com/office/drawing/2014/main" id="{CF2C9463-421D-48C2-98E0-D99562B78E1C}"/>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1693105" y="20445310"/>
          <a:ext cx="1451872" cy="2544185"/>
        </a:xfrm>
        <a:prstGeom prst="rect">
          <a:avLst/>
        </a:prstGeom>
      </xdr:spPr>
    </xdr:pic>
    <xdr:clientData/>
  </xdr:twoCellAnchor>
  <xdr:twoCellAnchor editAs="oneCell">
    <xdr:from>
      <xdr:col>7</xdr:col>
      <xdr:colOff>97180</xdr:colOff>
      <xdr:row>92</xdr:row>
      <xdr:rowOff>9858</xdr:rowOff>
    </xdr:from>
    <xdr:to>
      <xdr:col>11</xdr:col>
      <xdr:colOff>481886</xdr:colOff>
      <xdr:row>104</xdr:row>
      <xdr:rowOff>46191</xdr:rowOff>
    </xdr:to>
    <xdr:pic>
      <xdr:nvPicPr>
        <xdr:cNvPr id="17" name="Imagen 16">
          <a:extLst>
            <a:ext uri="{FF2B5EF4-FFF2-40B4-BE49-F238E27FC236}">
              <a16:creationId xmlns:a16="http://schemas.microsoft.com/office/drawing/2014/main" id="{F98BBABA-C115-4299-8E29-D6A5530BE3D5}"/>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501540" y="20583858"/>
          <a:ext cx="4232806" cy="2314713"/>
        </a:xfrm>
        <a:prstGeom prst="rect">
          <a:avLst/>
        </a:prstGeom>
      </xdr:spPr>
    </xdr:pic>
    <xdr:clientData/>
  </xdr:twoCellAnchor>
  <xdr:twoCellAnchor editAs="oneCell">
    <xdr:from>
      <xdr:col>3</xdr:col>
      <xdr:colOff>488719</xdr:colOff>
      <xdr:row>107</xdr:row>
      <xdr:rowOff>80860</xdr:rowOff>
    </xdr:from>
    <xdr:to>
      <xdr:col>5</xdr:col>
      <xdr:colOff>625088</xdr:colOff>
      <xdr:row>120</xdr:row>
      <xdr:rowOff>156165</xdr:rowOff>
    </xdr:to>
    <xdr:pic>
      <xdr:nvPicPr>
        <xdr:cNvPr id="18" name="Imagen 17">
          <a:extLst>
            <a:ext uri="{FF2B5EF4-FFF2-40B4-BE49-F238E27FC236}">
              <a16:creationId xmlns:a16="http://schemas.microsoft.com/office/drawing/2014/main" id="{6E958939-9AC3-4C67-AEBF-6FCF1DA1E0FD}"/>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1624099" y="23550460"/>
          <a:ext cx="1469869" cy="2544185"/>
        </a:xfrm>
        <a:prstGeom prst="rect">
          <a:avLst/>
        </a:prstGeom>
      </xdr:spPr>
    </xdr:pic>
    <xdr:clientData/>
  </xdr:twoCellAnchor>
  <xdr:twoCellAnchor editAs="oneCell">
    <xdr:from>
      <xdr:col>7</xdr:col>
      <xdr:colOff>135280</xdr:colOff>
      <xdr:row>108</xdr:row>
      <xdr:rowOff>18385</xdr:rowOff>
    </xdr:from>
    <xdr:to>
      <xdr:col>11</xdr:col>
      <xdr:colOff>519986</xdr:colOff>
      <xdr:row>120</xdr:row>
      <xdr:rowOff>47192</xdr:rowOff>
    </xdr:to>
    <xdr:pic>
      <xdr:nvPicPr>
        <xdr:cNvPr id="19" name="Imagen 18">
          <a:extLst>
            <a:ext uri="{FF2B5EF4-FFF2-40B4-BE49-F238E27FC236}">
              <a16:creationId xmlns:a16="http://schemas.microsoft.com/office/drawing/2014/main" id="{026FB0F0-7A13-4EFF-8E09-0926F66164AE}"/>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539640" y="23678485"/>
          <a:ext cx="4232806" cy="2307187"/>
        </a:xfrm>
        <a:prstGeom prst="rect">
          <a:avLst/>
        </a:prstGeom>
      </xdr:spPr>
    </xdr:pic>
    <xdr:clientData/>
  </xdr:twoCellAnchor>
  <xdr:twoCellAnchor editAs="oneCell">
    <xdr:from>
      <xdr:col>7</xdr:col>
      <xdr:colOff>138787</xdr:colOff>
      <xdr:row>123</xdr:row>
      <xdr:rowOff>183818</xdr:rowOff>
    </xdr:from>
    <xdr:to>
      <xdr:col>11</xdr:col>
      <xdr:colOff>526002</xdr:colOff>
      <xdr:row>136</xdr:row>
      <xdr:rowOff>24633</xdr:rowOff>
    </xdr:to>
    <xdr:pic>
      <xdr:nvPicPr>
        <xdr:cNvPr id="20" name="Imagen 19">
          <a:extLst>
            <a:ext uri="{FF2B5EF4-FFF2-40B4-BE49-F238E27FC236}">
              <a16:creationId xmlns:a16="http://schemas.microsoft.com/office/drawing/2014/main" id="{E856AF5E-475A-45D4-A233-52DCB5071ABE}"/>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4543147" y="26739518"/>
          <a:ext cx="4235315" cy="2309695"/>
        </a:xfrm>
        <a:prstGeom prst="rect">
          <a:avLst/>
        </a:prstGeom>
      </xdr:spPr>
    </xdr:pic>
    <xdr:clientData/>
  </xdr:twoCellAnchor>
  <xdr:twoCellAnchor editAs="oneCell">
    <xdr:from>
      <xdr:col>3</xdr:col>
      <xdr:colOff>460144</xdr:colOff>
      <xdr:row>123</xdr:row>
      <xdr:rowOff>99910</xdr:rowOff>
    </xdr:from>
    <xdr:to>
      <xdr:col>5</xdr:col>
      <xdr:colOff>596513</xdr:colOff>
      <xdr:row>136</xdr:row>
      <xdr:rowOff>175215</xdr:rowOff>
    </xdr:to>
    <xdr:pic>
      <xdr:nvPicPr>
        <xdr:cNvPr id="21" name="Imagen 20">
          <a:extLst>
            <a:ext uri="{FF2B5EF4-FFF2-40B4-BE49-F238E27FC236}">
              <a16:creationId xmlns:a16="http://schemas.microsoft.com/office/drawing/2014/main" id="{F1985639-27F0-4A8C-9DD0-9CAE3FD3C9AC}"/>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1595524" y="26655610"/>
          <a:ext cx="1469869" cy="2544185"/>
        </a:xfrm>
        <a:prstGeom prst="rect">
          <a:avLst/>
        </a:prstGeom>
      </xdr:spPr>
    </xdr:pic>
    <xdr:clientData/>
  </xdr:twoCellAnchor>
  <xdr:twoCellAnchor editAs="oneCell">
    <xdr:from>
      <xdr:col>3</xdr:col>
      <xdr:colOff>411897</xdr:colOff>
      <xdr:row>139</xdr:row>
      <xdr:rowOff>99910</xdr:rowOff>
    </xdr:from>
    <xdr:to>
      <xdr:col>5</xdr:col>
      <xdr:colOff>539990</xdr:colOff>
      <xdr:row>152</xdr:row>
      <xdr:rowOff>175215</xdr:rowOff>
    </xdr:to>
    <xdr:pic>
      <xdr:nvPicPr>
        <xdr:cNvPr id="22" name="Imagen 21">
          <a:extLst>
            <a:ext uri="{FF2B5EF4-FFF2-40B4-BE49-F238E27FC236}">
              <a16:creationId xmlns:a16="http://schemas.microsoft.com/office/drawing/2014/main" id="{001CCA99-AD4C-4A19-89CC-82AA2E28A9B4}"/>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1547277" y="29741710"/>
          <a:ext cx="1461593" cy="2544185"/>
        </a:xfrm>
        <a:prstGeom prst="rect">
          <a:avLst/>
        </a:prstGeom>
      </xdr:spPr>
    </xdr:pic>
    <xdr:clientData/>
  </xdr:twoCellAnchor>
  <xdr:twoCellAnchor editAs="oneCell">
    <xdr:from>
      <xdr:col>8</xdr:col>
      <xdr:colOff>952060</xdr:colOff>
      <xdr:row>139</xdr:row>
      <xdr:rowOff>77477</xdr:rowOff>
    </xdr:from>
    <xdr:to>
      <xdr:col>10</xdr:col>
      <xdr:colOff>104597</xdr:colOff>
      <xdr:row>152</xdr:row>
      <xdr:rowOff>150023</xdr:rowOff>
    </xdr:to>
    <xdr:pic>
      <xdr:nvPicPr>
        <xdr:cNvPr id="23" name="Imagen 22">
          <a:extLst>
            <a:ext uri="{FF2B5EF4-FFF2-40B4-BE49-F238E27FC236}">
              <a16:creationId xmlns:a16="http://schemas.microsoft.com/office/drawing/2014/main" id="{17439D4E-735B-4187-8A47-92160970A7EB}"/>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5943160" y="29719277"/>
          <a:ext cx="1491877" cy="2541426"/>
        </a:xfrm>
        <a:prstGeom prst="rect">
          <a:avLst/>
        </a:prstGeom>
      </xdr:spPr>
    </xdr:pic>
    <xdr:clientData/>
  </xdr:twoCellAnchor>
  <xdr:twoCellAnchor editAs="oneCell">
    <xdr:from>
      <xdr:col>3</xdr:col>
      <xdr:colOff>406376</xdr:colOff>
      <xdr:row>155</xdr:row>
      <xdr:rowOff>58427</xdr:rowOff>
    </xdr:from>
    <xdr:to>
      <xdr:col>5</xdr:col>
      <xdr:colOff>545505</xdr:colOff>
      <xdr:row>168</xdr:row>
      <xdr:rowOff>130973</xdr:rowOff>
    </xdr:to>
    <xdr:pic>
      <xdr:nvPicPr>
        <xdr:cNvPr id="24" name="Imagen 23">
          <a:extLst>
            <a:ext uri="{FF2B5EF4-FFF2-40B4-BE49-F238E27FC236}">
              <a16:creationId xmlns:a16="http://schemas.microsoft.com/office/drawing/2014/main" id="{6996B388-9786-4D7B-9481-8A0E9DD679A1}"/>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1541756" y="32786327"/>
          <a:ext cx="1472629" cy="2541426"/>
        </a:xfrm>
        <a:prstGeom prst="rect">
          <a:avLst/>
        </a:prstGeom>
      </xdr:spPr>
    </xdr:pic>
    <xdr:clientData/>
  </xdr:twoCellAnchor>
  <xdr:twoCellAnchor editAs="oneCell">
    <xdr:from>
      <xdr:col>8</xdr:col>
      <xdr:colOff>935148</xdr:colOff>
      <xdr:row>155</xdr:row>
      <xdr:rowOff>73471</xdr:rowOff>
    </xdr:from>
    <xdr:to>
      <xdr:col>10</xdr:col>
      <xdr:colOff>73891</xdr:colOff>
      <xdr:row>168</xdr:row>
      <xdr:rowOff>134984</xdr:rowOff>
    </xdr:to>
    <xdr:pic>
      <xdr:nvPicPr>
        <xdr:cNvPr id="25" name="Imagen 24">
          <a:extLst>
            <a:ext uri="{FF2B5EF4-FFF2-40B4-BE49-F238E27FC236}">
              <a16:creationId xmlns:a16="http://schemas.microsoft.com/office/drawing/2014/main" id="{379FEBDE-E3A7-405B-86A5-B1F1D6C43BB7}"/>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5926248" y="32801371"/>
          <a:ext cx="1478083" cy="2530393"/>
        </a:xfrm>
        <a:prstGeom prst="rect">
          <a:avLst/>
        </a:prstGeom>
      </xdr:spPr>
    </xdr:pic>
    <xdr:clientData/>
  </xdr:twoCellAnchor>
  <xdr:twoCellAnchor editAs="oneCell">
    <xdr:from>
      <xdr:col>1</xdr:col>
      <xdr:colOff>136039</xdr:colOff>
      <xdr:row>172</xdr:row>
      <xdr:rowOff>67794</xdr:rowOff>
    </xdr:from>
    <xdr:to>
      <xdr:col>6</xdr:col>
      <xdr:colOff>938325</xdr:colOff>
      <xdr:row>183</xdr:row>
      <xdr:rowOff>83505</xdr:rowOff>
    </xdr:to>
    <xdr:pic>
      <xdr:nvPicPr>
        <xdr:cNvPr id="26" name="Imagen 25">
          <a:extLst>
            <a:ext uri="{FF2B5EF4-FFF2-40B4-BE49-F238E27FC236}">
              <a16:creationId xmlns:a16="http://schemas.microsoft.com/office/drawing/2014/main" id="{56A8DDEE-1FB3-4BFE-BC92-3B9897203443}"/>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379879" y="36072294"/>
          <a:ext cx="3842666" cy="2111211"/>
        </a:xfrm>
        <a:prstGeom prst="rect">
          <a:avLst/>
        </a:prstGeom>
      </xdr:spPr>
    </xdr:pic>
    <xdr:clientData/>
  </xdr:twoCellAnchor>
  <xdr:twoCellAnchor editAs="oneCell">
    <xdr:from>
      <xdr:col>7</xdr:col>
      <xdr:colOff>103197</xdr:colOff>
      <xdr:row>171</xdr:row>
      <xdr:rowOff>187326</xdr:rowOff>
    </xdr:from>
    <xdr:to>
      <xdr:col>11</xdr:col>
      <xdr:colOff>485395</xdr:colOff>
      <xdr:row>184</xdr:row>
      <xdr:rowOff>30649</xdr:rowOff>
    </xdr:to>
    <xdr:pic>
      <xdr:nvPicPr>
        <xdr:cNvPr id="27" name="Imagen 26">
          <a:extLst>
            <a:ext uri="{FF2B5EF4-FFF2-40B4-BE49-F238E27FC236}">
              <a16:creationId xmlns:a16="http://schemas.microsoft.com/office/drawing/2014/main" id="{C9FC5819-E67C-449D-B7DD-27374509124F}"/>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4507557" y="36001326"/>
          <a:ext cx="4230298" cy="2312203"/>
        </a:xfrm>
        <a:prstGeom prst="rect">
          <a:avLst/>
        </a:prstGeom>
      </xdr:spPr>
    </xdr:pic>
    <xdr:clientData/>
  </xdr:twoCellAnchor>
  <xdr:twoCellAnchor editAs="oneCell">
    <xdr:from>
      <xdr:col>1</xdr:col>
      <xdr:colOff>240394</xdr:colOff>
      <xdr:row>238</xdr:row>
      <xdr:rowOff>75619</xdr:rowOff>
    </xdr:from>
    <xdr:to>
      <xdr:col>6</xdr:col>
      <xdr:colOff>628649</xdr:colOff>
      <xdr:row>245</xdr:row>
      <xdr:rowOff>1164051</xdr:rowOff>
    </xdr:to>
    <xdr:pic>
      <xdr:nvPicPr>
        <xdr:cNvPr id="28" name="Imagen 27">
          <a:extLst>
            <a:ext uri="{FF2B5EF4-FFF2-40B4-BE49-F238E27FC236}">
              <a16:creationId xmlns:a16="http://schemas.microsoft.com/office/drawing/2014/main" id="{3238341E-8DDF-42E5-9536-B87A644884EF}"/>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484234" y="55412059"/>
          <a:ext cx="3428635" cy="2368592"/>
        </a:xfrm>
        <a:prstGeom prst="rect">
          <a:avLst/>
        </a:prstGeom>
      </xdr:spPr>
    </xdr:pic>
    <xdr:clientData/>
  </xdr:twoCellAnchor>
  <xdr:twoCellAnchor editAs="oneCell">
    <xdr:from>
      <xdr:col>7</xdr:col>
      <xdr:colOff>295399</xdr:colOff>
      <xdr:row>238</xdr:row>
      <xdr:rowOff>44803</xdr:rowOff>
    </xdr:from>
    <xdr:to>
      <xdr:col>10</xdr:col>
      <xdr:colOff>866775</xdr:colOff>
      <xdr:row>245</xdr:row>
      <xdr:rowOff>1161650</xdr:rowOff>
    </xdr:to>
    <xdr:pic>
      <xdr:nvPicPr>
        <xdr:cNvPr id="29" name="Imagen 28">
          <a:extLst>
            <a:ext uri="{FF2B5EF4-FFF2-40B4-BE49-F238E27FC236}">
              <a16:creationId xmlns:a16="http://schemas.microsoft.com/office/drawing/2014/main" id="{45CC83D2-80A2-45E8-9613-C823DF2CDD9F}"/>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4699759" y="55381243"/>
          <a:ext cx="3497456" cy="2397007"/>
        </a:xfrm>
        <a:prstGeom prst="rect">
          <a:avLst/>
        </a:prstGeom>
      </xdr:spPr>
    </xdr:pic>
    <xdr:clientData/>
  </xdr:twoCellAnchor>
  <xdr:twoCellAnchor editAs="oneCell">
    <xdr:from>
      <xdr:col>2</xdr:col>
      <xdr:colOff>21322</xdr:colOff>
      <xdr:row>248</xdr:row>
      <xdr:rowOff>71406</xdr:rowOff>
    </xdr:from>
    <xdr:to>
      <xdr:col>6</xdr:col>
      <xdr:colOff>609600</xdr:colOff>
      <xdr:row>255</xdr:row>
      <xdr:rowOff>1157935</xdr:rowOff>
    </xdr:to>
    <xdr:pic>
      <xdr:nvPicPr>
        <xdr:cNvPr id="30" name="Imagen 29">
          <a:extLst>
            <a:ext uri="{FF2B5EF4-FFF2-40B4-BE49-F238E27FC236}">
              <a16:creationId xmlns:a16="http://schemas.microsoft.com/office/drawing/2014/main" id="{23D4A2B0-07B0-49AA-B62B-2916D5C6C416}"/>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585202" y="58303446"/>
          <a:ext cx="3308618" cy="2366689"/>
        </a:xfrm>
        <a:prstGeom prst="rect">
          <a:avLst/>
        </a:prstGeom>
      </xdr:spPr>
    </xdr:pic>
    <xdr:clientData/>
  </xdr:twoCellAnchor>
  <xdr:twoCellAnchor editAs="oneCell">
    <xdr:from>
      <xdr:col>7</xdr:col>
      <xdr:colOff>407277</xdr:colOff>
      <xdr:row>248</xdr:row>
      <xdr:rowOff>53691</xdr:rowOff>
    </xdr:from>
    <xdr:to>
      <xdr:col>10</xdr:col>
      <xdr:colOff>847726</xdr:colOff>
      <xdr:row>255</xdr:row>
      <xdr:rowOff>1186510</xdr:rowOff>
    </xdr:to>
    <xdr:pic>
      <xdr:nvPicPr>
        <xdr:cNvPr id="31" name="Imagen 30">
          <a:extLst>
            <a:ext uri="{FF2B5EF4-FFF2-40B4-BE49-F238E27FC236}">
              <a16:creationId xmlns:a16="http://schemas.microsoft.com/office/drawing/2014/main" id="{C6E8DB45-3DF0-40CD-AC68-EDDC16451E13}"/>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4811637" y="58285731"/>
          <a:ext cx="3366529" cy="2412979"/>
        </a:xfrm>
        <a:prstGeom prst="rect">
          <a:avLst/>
        </a:prstGeom>
      </xdr:spPr>
    </xdr:pic>
    <xdr:clientData/>
  </xdr:twoCellAnchor>
  <xdr:twoCellAnchor editAs="oneCell">
    <xdr:from>
      <xdr:col>2</xdr:col>
      <xdr:colOff>30845</xdr:colOff>
      <xdr:row>258</xdr:row>
      <xdr:rowOff>67758</xdr:rowOff>
    </xdr:from>
    <xdr:to>
      <xdr:col>6</xdr:col>
      <xdr:colOff>609600</xdr:colOff>
      <xdr:row>265</xdr:row>
      <xdr:rowOff>1095254</xdr:rowOff>
    </xdr:to>
    <xdr:pic>
      <xdr:nvPicPr>
        <xdr:cNvPr id="32" name="Imagen 31">
          <a:extLst>
            <a:ext uri="{FF2B5EF4-FFF2-40B4-BE49-F238E27FC236}">
              <a16:creationId xmlns:a16="http://schemas.microsoft.com/office/drawing/2014/main" id="{B6174551-B4CD-4AD5-B6CA-1FEC0839BE1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594725" y="61187778"/>
          <a:ext cx="3299095" cy="2307656"/>
        </a:xfrm>
        <a:prstGeom prst="rect">
          <a:avLst/>
        </a:prstGeom>
      </xdr:spPr>
    </xdr:pic>
    <xdr:clientData/>
  </xdr:twoCellAnchor>
  <xdr:twoCellAnchor editAs="oneCell">
    <xdr:from>
      <xdr:col>7</xdr:col>
      <xdr:colOff>404101</xdr:colOff>
      <xdr:row>258</xdr:row>
      <xdr:rowOff>90266</xdr:rowOff>
    </xdr:from>
    <xdr:to>
      <xdr:col>10</xdr:col>
      <xdr:colOff>647700</xdr:colOff>
      <xdr:row>265</xdr:row>
      <xdr:rowOff>1083346</xdr:rowOff>
    </xdr:to>
    <xdr:pic>
      <xdr:nvPicPr>
        <xdr:cNvPr id="33" name="Imagen 32">
          <a:extLst>
            <a:ext uri="{FF2B5EF4-FFF2-40B4-BE49-F238E27FC236}">
              <a16:creationId xmlns:a16="http://schemas.microsoft.com/office/drawing/2014/main" id="{F928658F-F278-46A0-AA08-88526C11B864}"/>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4808461" y="61210286"/>
          <a:ext cx="3169679" cy="2273240"/>
        </a:xfrm>
        <a:prstGeom prst="rect">
          <a:avLst/>
        </a:prstGeom>
      </xdr:spPr>
    </xdr:pic>
    <xdr:clientData/>
  </xdr:twoCellAnchor>
  <xdr:twoCellAnchor editAs="oneCell">
    <xdr:from>
      <xdr:col>2</xdr:col>
      <xdr:colOff>72435</xdr:colOff>
      <xdr:row>268</xdr:row>
      <xdr:rowOff>74627</xdr:rowOff>
    </xdr:from>
    <xdr:to>
      <xdr:col>6</xdr:col>
      <xdr:colOff>638175</xdr:colOff>
      <xdr:row>275</xdr:row>
      <xdr:rowOff>1144252</xdr:rowOff>
    </xdr:to>
    <xdr:pic>
      <xdr:nvPicPr>
        <xdr:cNvPr id="34" name="Imagen 33">
          <a:extLst>
            <a:ext uri="{FF2B5EF4-FFF2-40B4-BE49-F238E27FC236}">
              <a16:creationId xmlns:a16="http://schemas.microsoft.com/office/drawing/2014/main" id="{E66ABCA1-9FAB-4BFA-83E3-8EAFB50178AB}"/>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636315" y="63991187"/>
          <a:ext cx="3286080" cy="2349785"/>
        </a:xfrm>
        <a:prstGeom prst="rect">
          <a:avLst/>
        </a:prstGeom>
      </xdr:spPr>
    </xdr:pic>
    <xdr:clientData/>
  </xdr:twoCellAnchor>
  <xdr:twoCellAnchor editAs="oneCell">
    <xdr:from>
      <xdr:col>7</xdr:col>
      <xdr:colOff>395479</xdr:colOff>
      <xdr:row>268</xdr:row>
      <xdr:rowOff>80422</xdr:rowOff>
    </xdr:from>
    <xdr:to>
      <xdr:col>10</xdr:col>
      <xdr:colOff>762000</xdr:colOff>
      <xdr:row>275</xdr:row>
      <xdr:rowOff>1157795</xdr:rowOff>
    </xdr:to>
    <xdr:pic>
      <xdr:nvPicPr>
        <xdr:cNvPr id="35" name="Imagen 34">
          <a:extLst>
            <a:ext uri="{FF2B5EF4-FFF2-40B4-BE49-F238E27FC236}">
              <a16:creationId xmlns:a16="http://schemas.microsoft.com/office/drawing/2014/main" id="{07EB3EE2-9270-4D86-BFCC-0F3914F8A403}"/>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4799839" y="63996982"/>
          <a:ext cx="3292601" cy="2357533"/>
        </a:xfrm>
        <a:prstGeom prst="rect">
          <a:avLst/>
        </a:prstGeom>
      </xdr:spPr>
    </xdr:pic>
    <xdr:clientData/>
  </xdr:twoCellAnchor>
  <xdr:twoCellAnchor editAs="oneCell">
    <xdr:from>
      <xdr:col>2</xdr:col>
      <xdr:colOff>60225</xdr:colOff>
      <xdr:row>278</xdr:row>
      <xdr:rowOff>112682</xdr:rowOff>
    </xdr:from>
    <xdr:to>
      <xdr:col>6</xdr:col>
      <xdr:colOff>723900</xdr:colOff>
      <xdr:row>285</xdr:row>
      <xdr:rowOff>1136014</xdr:rowOff>
    </xdr:to>
    <xdr:pic>
      <xdr:nvPicPr>
        <xdr:cNvPr id="36" name="Imagen 35">
          <a:extLst>
            <a:ext uri="{FF2B5EF4-FFF2-40B4-BE49-F238E27FC236}">
              <a16:creationId xmlns:a16="http://schemas.microsoft.com/office/drawing/2014/main" id="{52E5DE5F-DC08-447C-BF35-78D06F3BFBD3}"/>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624105" y="66901982"/>
          <a:ext cx="3384015" cy="2303492"/>
        </a:xfrm>
        <a:prstGeom prst="rect">
          <a:avLst/>
        </a:prstGeom>
      </xdr:spPr>
    </xdr:pic>
    <xdr:clientData/>
  </xdr:twoCellAnchor>
  <xdr:twoCellAnchor editAs="oneCell">
    <xdr:from>
      <xdr:col>7</xdr:col>
      <xdr:colOff>431298</xdr:colOff>
      <xdr:row>278</xdr:row>
      <xdr:rowOff>91077</xdr:rowOff>
    </xdr:from>
    <xdr:to>
      <xdr:col>10</xdr:col>
      <xdr:colOff>866775</xdr:colOff>
      <xdr:row>285</xdr:row>
      <xdr:rowOff>1123282</xdr:rowOff>
    </xdr:to>
    <xdr:pic>
      <xdr:nvPicPr>
        <xdr:cNvPr id="37" name="Imagen 36">
          <a:extLst>
            <a:ext uri="{FF2B5EF4-FFF2-40B4-BE49-F238E27FC236}">
              <a16:creationId xmlns:a16="http://schemas.microsoft.com/office/drawing/2014/main" id="{C6737DF3-79E6-4D26-A8EE-97C7475AD52F}"/>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4835658" y="66880377"/>
          <a:ext cx="3361557" cy="2312365"/>
        </a:xfrm>
        <a:prstGeom prst="rect">
          <a:avLst/>
        </a:prstGeom>
      </xdr:spPr>
    </xdr:pic>
    <xdr:clientData/>
  </xdr:twoCellAnchor>
  <xdr:twoCellAnchor editAs="oneCell">
    <xdr:from>
      <xdr:col>1</xdr:col>
      <xdr:colOff>285874</xdr:colOff>
      <xdr:row>228</xdr:row>
      <xdr:rowOff>95691</xdr:rowOff>
    </xdr:from>
    <xdr:to>
      <xdr:col>6</xdr:col>
      <xdr:colOff>514349</xdr:colOff>
      <xdr:row>235</xdr:row>
      <xdr:rowOff>1148087</xdr:rowOff>
    </xdr:to>
    <xdr:pic>
      <xdr:nvPicPr>
        <xdr:cNvPr id="38" name="Imagen 37">
          <a:extLst>
            <a:ext uri="{FF2B5EF4-FFF2-40B4-BE49-F238E27FC236}">
              <a16:creationId xmlns:a16="http://schemas.microsoft.com/office/drawing/2014/main" id="{348C08EE-E98A-4787-BC71-8D2D691E6443}"/>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529714" y="52536531"/>
          <a:ext cx="3268855" cy="2332556"/>
        </a:xfrm>
        <a:prstGeom prst="rect">
          <a:avLst/>
        </a:prstGeom>
      </xdr:spPr>
    </xdr:pic>
    <xdr:clientData/>
  </xdr:twoCellAnchor>
  <xdr:twoCellAnchor editAs="oneCell">
    <xdr:from>
      <xdr:col>7</xdr:col>
      <xdr:colOff>271791</xdr:colOff>
      <xdr:row>228</xdr:row>
      <xdr:rowOff>57176</xdr:rowOff>
    </xdr:from>
    <xdr:to>
      <xdr:col>10</xdr:col>
      <xdr:colOff>800100</xdr:colOff>
      <xdr:row>235</xdr:row>
      <xdr:rowOff>1212361</xdr:rowOff>
    </xdr:to>
    <xdr:pic>
      <xdr:nvPicPr>
        <xdr:cNvPr id="39" name="Imagen 38">
          <a:extLst>
            <a:ext uri="{FF2B5EF4-FFF2-40B4-BE49-F238E27FC236}">
              <a16:creationId xmlns:a16="http://schemas.microsoft.com/office/drawing/2014/main" id="{ED8DC5A6-B26C-48A1-B0F4-C61BC3AA6667}"/>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4676151" y="52498016"/>
          <a:ext cx="3454389" cy="2435345"/>
        </a:xfrm>
        <a:prstGeom prst="rect">
          <a:avLst/>
        </a:prstGeom>
      </xdr:spPr>
    </xdr:pic>
    <xdr:clientData/>
  </xdr:twoCellAnchor>
  <xdr:twoCellAnchor editAs="oneCell">
    <xdr:from>
      <xdr:col>2</xdr:col>
      <xdr:colOff>209550</xdr:colOff>
      <xdr:row>188</xdr:row>
      <xdr:rowOff>81086</xdr:rowOff>
    </xdr:from>
    <xdr:to>
      <xdr:col>6</xdr:col>
      <xdr:colOff>744484</xdr:colOff>
      <xdr:row>195</xdr:row>
      <xdr:rowOff>63706</xdr:rowOff>
    </xdr:to>
    <xdr:pic>
      <xdr:nvPicPr>
        <xdr:cNvPr id="40" name="Imagen 39">
          <a:extLst>
            <a:ext uri="{FF2B5EF4-FFF2-40B4-BE49-F238E27FC236}">
              <a16:creationId xmlns:a16="http://schemas.microsoft.com/office/drawing/2014/main" id="{89054CC7-B1D0-4D91-A67B-CE9C967356C9}"/>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773430" y="40733786"/>
          <a:ext cx="3255274" cy="2382920"/>
        </a:xfrm>
        <a:prstGeom prst="rect">
          <a:avLst/>
        </a:prstGeom>
      </xdr:spPr>
    </xdr:pic>
    <xdr:clientData/>
  </xdr:twoCellAnchor>
  <xdr:twoCellAnchor editAs="oneCell">
    <xdr:from>
      <xdr:col>7</xdr:col>
      <xdr:colOff>523875</xdr:colOff>
      <xdr:row>198</xdr:row>
      <xdr:rowOff>83515</xdr:rowOff>
    </xdr:from>
    <xdr:to>
      <xdr:col>11</xdr:col>
      <xdr:colOff>208641</xdr:colOff>
      <xdr:row>205</xdr:row>
      <xdr:rowOff>137118</xdr:rowOff>
    </xdr:to>
    <xdr:pic>
      <xdr:nvPicPr>
        <xdr:cNvPr id="41" name="Imagen 40">
          <a:extLst>
            <a:ext uri="{FF2B5EF4-FFF2-40B4-BE49-F238E27FC236}">
              <a16:creationId xmlns:a16="http://schemas.microsoft.com/office/drawing/2014/main" id="{26C3BB29-1CB8-4930-BD9E-7ADAD1515467}"/>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a:ext>
          </a:extLst>
        </a:blip>
        <a:stretch>
          <a:fillRect/>
        </a:stretch>
      </xdr:blipFill>
      <xdr:spPr>
        <a:xfrm>
          <a:off x="4928235" y="43700395"/>
          <a:ext cx="3532866" cy="2453903"/>
        </a:xfrm>
        <a:prstGeom prst="rect">
          <a:avLst/>
        </a:prstGeom>
      </xdr:spPr>
    </xdr:pic>
    <xdr:clientData/>
  </xdr:twoCellAnchor>
  <xdr:twoCellAnchor editAs="oneCell">
    <xdr:from>
      <xdr:col>1</xdr:col>
      <xdr:colOff>295276</xdr:colOff>
      <xdr:row>198</xdr:row>
      <xdr:rowOff>52352</xdr:rowOff>
    </xdr:from>
    <xdr:to>
      <xdr:col>6</xdr:col>
      <xdr:colOff>914400</xdr:colOff>
      <xdr:row>205</xdr:row>
      <xdr:rowOff>147508</xdr:rowOff>
    </xdr:to>
    <xdr:pic>
      <xdr:nvPicPr>
        <xdr:cNvPr id="42" name="Imagen 41">
          <a:extLst>
            <a:ext uri="{FF2B5EF4-FFF2-40B4-BE49-F238E27FC236}">
              <a16:creationId xmlns:a16="http://schemas.microsoft.com/office/drawing/2014/main" id="{7BEA5DB8-3412-431B-9690-1FBF3A2889F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a:ext>
          </a:extLst>
        </a:blip>
        <a:stretch>
          <a:fillRect/>
        </a:stretch>
      </xdr:blipFill>
      <xdr:spPr>
        <a:xfrm>
          <a:off x="539116" y="43669232"/>
          <a:ext cx="3659504" cy="2495456"/>
        </a:xfrm>
        <a:prstGeom prst="rect">
          <a:avLst/>
        </a:prstGeom>
      </xdr:spPr>
    </xdr:pic>
    <xdr:clientData/>
  </xdr:twoCellAnchor>
  <xdr:twoCellAnchor editAs="oneCell">
    <xdr:from>
      <xdr:col>8</xdr:col>
      <xdr:colOff>19049</xdr:colOff>
      <xdr:row>188</xdr:row>
      <xdr:rowOff>86945</xdr:rowOff>
    </xdr:from>
    <xdr:to>
      <xdr:col>10</xdr:col>
      <xdr:colOff>875391</xdr:colOff>
      <xdr:row>195</xdr:row>
      <xdr:rowOff>85602</xdr:rowOff>
    </xdr:to>
    <xdr:pic>
      <xdr:nvPicPr>
        <xdr:cNvPr id="43" name="Imagen 42">
          <a:extLst>
            <a:ext uri="{FF2B5EF4-FFF2-40B4-BE49-F238E27FC236}">
              <a16:creationId xmlns:a16="http://schemas.microsoft.com/office/drawing/2014/main" id="{F970987A-1D5D-4DBC-A46C-993BAC8E165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5010149" y="40739645"/>
          <a:ext cx="3195682" cy="2398957"/>
        </a:xfrm>
        <a:prstGeom prst="rect">
          <a:avLst/>
        </a:prstGeom>
      </xdr:spPr>
    </xdr:pic>
    <xdr:clientData/>
  </xdr:twoCellAnchor>
  <xdr:twoCellAnchor editAs="oneCell">
    <xdr:from>
      <xdr:col>2</xdr:col>
      <xdr:colOff>28575</xdr:colOff>
      <xdr:row>208</xdr:row>
      <xdr:rowOff>104195</xdr:rowOff>
    </xdr:from>
    <xdr:to>
      <xdr:col>6</xdr:col>
      <xdr:colOff>781050</xdr:colOff>
      <xdr:row>215</xdr:row>
      <xdr:rowOff>1155355</xdr:rowOff>
    </xdr:to>
    <xdr:pic>
      <xdr:nvPicPr>
        <xdr:cNvPr id="44" name="Imagen 43">
          <a:extLst>
            <a:ext uri="{FF2B5EF4-FFF2-40B4-BE49-F238E27FC236}">
              <a16:creationId xmlns:a16="http://schemas.microsoft.com/office/drawing/2014/main" id="{5C4A5FFC-79BB-470C-B280-D0B9B29FA68B}"/>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a:ext>
          </a:extLst>
        </a:blip>
        <a:stretch>
          <a:fillRect/>
        </a:stretch>
      </xdr:blipFill>
      <xdr:spPr>
        <a:xfrm>
          <a:off x="592455" y="46685255"/>
          <a:ext cx="3472815" cy="2331320"/>
        </a:xfrm>
        <a:prstGeom prst="rect">
          <a:avLst/>
        </a:prstGeom>
      </xdr:spPr>
    </xdr:pic>
    <xdr:clientData/>
  </xdr:twoCellAnchor>
  <xdr:twoCellAnchor editAs="oneCell">
    <xdr:from>
      <xdr:col>7</xdr:col>
      <xdr:colOff>313169</xdr:colOff>
      <xdr:row>208</xdr:row>
      <xdr:rowOff>55121</xdr:rowOff>
    </xdr:from>
    <xdr:to>
      <xdr:col>11</xdr:col>
      <xdr:colOff>38100</xdr:colOff>
      <xdr:row>215</xdr:row>
      <xdr:rowOff>1153799</xdr:rowOff>
    </xdr:to>
    <xdr:pic>
      <xdr:nvPicPr>
        <xdr:cNvPr id="45" name="Imagen 44">
          <a:extLst>
            <a:ext uri="{FF2B5EF4-FFF2-40B4-BE49-F238E27FC236}">
              <a16:creationId xmlns:a16="http://schemas.microsoft.com/office/drawing/2014/main" id="{D6C95F08-9F61-48B4-B270-5F6DFB3B8C96}"/>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a:ext>
          </a:extLst>
        </a:blip>
        <a:stretch>
          <a:fillRect/>
        </a:stretch>
      </xdr:blipFill>
      <xdr:spPr>
        <a:xfrm>
          <a:off x="4717529" y="46636181"/>
          <a:ext cx="3573031" cy="2378838"/>
        </a:xfrm>
        <a:prstGeom prst="rect">
          <a:avLst/>
        </a:prstGeom>
      </xdr:spPr>
    </xdr:pic>
    <xdr:clientData/>
  </xdr:twoCellAnchor>
  <xdr:twoCellAnchor editAs="oneCell">
    <xdr:from>
      <xdr:col>1</xdr:col>
      <xdr:colOff>285749</xdr:colOff>
      <xdr:row>218</xdr:row>
      <xdr:rowOff>107141</xdr:rowOff>
    </xdr:from>
    <xdr:to>
      <xdr:col>6</xdr:col>
      <xdr:colOff>695324</xdr:colOff>
      <xdr:row>225</xdr:row>
      <xdr:rowOff>87458</xdr:rowOff>
    </xdr:to>
    <xdr:pic>
      <xdr:nvPicPr>
        <xdr:cNvPr id="46" name="Imagen 45">
          <a:extLst>
            <a:ext uri="{FF2B5EF4-FFF2-40B4-BE49-F238E27FC236}">
              <a16:creationId xmlns:a16="http://schemas.microsoft.com/office/drawing/2014/main" id="{2C224D9A-1925-4C9D-BD7B-DB5CCC73D3BC}"/>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a:ext>
          </a:extLst>
        </a:blip>
        <a:stretch>
          <a:fillRect/>
        </a:stretch>
      </xdr:blipFill>
      <xdr:spPr>
        <a:xfrm>
          <a:off x="529589" y="49583801"/>
          <a:ext cx="3449955" cy="2380617"/>
        </a:xfrm>
        <a:prstGeom prst="rect">
          <a:avLst/>
        </a:prstGeom>
      </xdr:spPr>
    </xdr:pic>
    <xdr:clientData/>
  </xdr:twoCellAnchor>
  <xdr:twoCellAnchor editAs="oneCell">
    <xdr:from>
      <xdr:col>7</xdr:col>
      <xdr:colOff>376566</xdr:colOff>
      <xdr:row>218</xdr:row>
      <xdr:rowOff>73700</xdr:rowOff>
    </xdr:from>
    <xdr:to>
      <xdr:col>11</xdr:col>
      <xdr:colOff>66675</xdr:colOff>
      <xdr:row>225</xdr:row>
      <xdr:rowOff>66008</xdr:rowOff>
    </xdr:to>
    <xdr:pic>
      <xdr:nvPicPr>
        <xdr:cNvPr id="47" name="Imagen 46">
          <a:extLst>
            <a:ext uri="{FF2B5EF4-FFF2-40B4-BE49-F238E27FC236}">
              <a16:creationId xmlns:a16="http://schemas.microsoft.com/office/drawing/2014/main" id="{67A3B96A-C754-48F3-B94F-238D65F6EE22}"/>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a:ext>
          </a:extLst>
        </a:blip>
        <a:stretch>
          <a:fillRect/>
        </a:stretch>
      </xdr:blipFill>
      <xdr:spPr>
        <a:xfrm>
          <a:off x="4780926" y="49550360"/>
          <a:ext cx="3538209" cy="2392608"/>
        </a:xfrm>
        <a:prstGeom prst="rect">
          <a:avLst/>
        </a:prstGeom>
      </xdr:spPr>
    </xdr:pic>
    <xdr:clientData/>
  </xdr:twoCellAnchor>
  <xdr:twoCellAnchor editAs="oneCell">
    <xdr:from>
      <xdr:col>2</xdr:col>
      <xdr:colOff>123825</xdr:colOff>
      <xdr:row>288</xdr:row>
      <xdr:rowOff>69443</xdr:rowOff>
    </xdr:from>
    <xdr:to>
      <xdr:col>6</xdr:col>
      <xdr:colOff>619125</xdr:colOff>
      <xdr:row>295</xdr:row>
      <xdr:rowOff>1035873</xdr:rowOff>
    </xdr:to>
    <xdr:pic>
      <xdr:nvPicPr>
        <xdr:cNvPr id="48" name="Imagen 47">
          <a:extLst>
            <a:ext uri="{FF2B5EF4-FFF2-40B4-BE49-F238E27FC236}">
              <a16:creationId xmlns:a16="http://schemas.microsoft.com/office/drawing/2014/main" id="{AF8E57E9-4FC9-4890-B1A3-2F0846860182}"/>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a:ext>
          </a:extLst>
        </a:blip>
        <a:stretch>
          <a:fillRect/>
        </a:stretch>
      </xdr:blipFill>
      <xdr:spPr>
        <a:xfrm>
          <a:off x="687705" y="69716243"/>
          <a:ext cx="3215640" cy="2246590"/>
        </a:xfrm>
        <a:prstGeom prst="rect">
          <a:avLst/>
        </a:prstGeom>
      </xdr:spPr>
    </xdr:pic>
    <xdr:clientData/>
  </xdr:twoCellAnchor>
  <xdr:twoCellAnchor editAs="oneCell">
    <xdr:from>
      <xdr:col>7</xdr:col>
      <xdr:colOff>541531</xdr:colOff>
      <xdr:row>288</xdr:row>
      <xdr:rowOff>46606</xdr:rowOff>
    </xdr:from>
    <xdr:to>
      <xdr:col>10</xdr:col>
      <xdr:colOff>828675</xdr:colOff>
      <xdr:row>295</xdr:row>
      <xdr:rowOff>1064447</xdr:rowOff>
    </xdr:to>
    <xdr:pic>
      <xdr:nvPicPr>
        <xdr:cNvPr id="49" name="Imagen 48">
          <a:extLst>
            <a:ext uri="{FF2B5EF4-FFF2-40B4-BE49-F238E27FC236}">
              <a16:creationId xmlns:a16="http://schemas.microsoft.com/office/drawing/2014/main" id="{9A744819-BE59-48FF-9C62-F6EB3837A042}"/>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a:ext>
          </a:extLst>
        </a:blip>
        <a:stretch>
          <a:fillRect/>
        </a:stretch>
      </xdr:blipFill>
      <xdr:spPr>
        <a:xfrm>
          <a:off x="4945891" y="69693406"/>
          <a:ext cx="3213224" cy="229800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E8AC2753-77D9-4263-B9E9-F242E7942BF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8FCFC686-1DE4-467B-88EE-344F61B3A9E5}"/>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7</xdr:col>
      <xdr:colOff>148312</xdr:colOff>
      <xdr:row>6</xdr:row>
      <xdr:rowOff>124158</xdr:rowOff>
    </xdr:from>
    <xdr:to>
      <xdr:col>11</xdr:col>
      <xdr:colOff>535527</xdr:colOff>
      <xdr:row>12</xdr:row>
      <xdr:rowOff>181445</xdr:rowOff>
    </xdr:to>
    <xdr:pic>
      <xdr:nvPicPr>
        <xdr:cNvPr id="4" name="Imagen 3">
          <a:extLst>
            <a:ext uri="{FF2B5EF4-FFF2-40B4-BE49-F238E27FC236}">
              <a16:creationId xmlns:a16="http://schemas.microsoft.com/office/drawing/2014/main" id="{0EF12901-C06F-41C3-809F-FDBCEF55E5E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552672" y="1861518"/>
          <a:ext cx="4235315" cy="2274707"/>
        </a:xfrm>
        <a:prstGeom prst="rect">
          <a:avLst/>
        </a:prstGeom>
      </xdr:spPr>
    </xdr:pic>
    <xdr:clientData/>
  </xdr:twoCellAnchor>
  <xdr:twoCellAnchor editAs="oneCell">
    <xdr:from>
      <xdr:col>8</xdr:col>
      <xdr:colOff>1037785</xdr:colOff>
      <xdr:row>16</xdr:row>
      <xdr:rowOff>35994</xdr:rowOff>
    </xdr:from>
    <xdr:to>
      <xdr:col>10</xdr:col>
      <xdr:colOff>190322</xdr:colOff>
      <xdr:row>23</xdr:row>
      <xdr:rowOff>134357</xdr:rowOff>
    </xdr:to>
    <xdr:pic>
      <xdr:nvPicPr>
        <xdr:cNvPr id="5" name="Imagen 4">
          <a:extLst>
            <a:ext uri="{FF2B5EF4-FFF2-40B4-BE49-F238E27FC236}">
              <a16:creationId xmlns:a16="http://schemas.microsoft.com/office/drawing/2014/main" id="{83D3860F-EF40-4249-8585-69F4641205A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6028885" y="4737534"/>
          <a:ext cx="1491877" cy="2498663"/>
        </a:xfrm>
        <a:prstGeom prst="rect">
          <a:avLst/>
        </a:prstGeom>
      </xdr:spPr>
    </xdr:pic>
    <xdr:clientData/>
  </xdr:twoCellAnchor>
  <xdr:twoCellAnchor editAs="oneCell">
    <xdr:from>
      <xdr:col>1</xdr:col>
      <xdr:colOff>84984</xdr:colOff>
      <xdr:row>7</xdr:row>
      <xdr:rowOff>60527</xdr:rowOff>
    </xdr:from>
    <xdr:to>
      <xdr:col>6</xdr:col>
      <xdr:colOff>1019176</xdr:colOff>
      <xdr:row>12</xdr:row>
      <xdr:rowOff>161048</xdr:rowOff>
    </xdr:to>
    <xdr:pic>
      <xdr:nvPicPr>
        <xdr:cNvPr id="6" name="Imagen 5">
          <a:extLst>
            <a:ext uri="{FF2B5EF4-FFF2-40B4-BE49-F238E27FC236}">
              <a16:creationId xmlns:a16="http://schemas.microsoft.com/office/drawing/2014/main" id="{41B2FF45-CA7D-46EB-807C-A9812DA2B12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328824" y="1973147"/>
          <a:ext cx="3974572" cy="2142681"/>
        </a:xfrm>
        <a:prstGeom prst="rect">
          <a:avLst/>
        </a:prstGeom>
      </xdr:spPr>
    </xdr:pic>
    <xdr:clientData/>
  </xdr:twoCellAnchor>
  <xdr:twoCellAnchor editAs="oneCell">
    <xdr:from>
      <xdr:col>1</xdr:col>
      <xdr:colOff>109746</xdr:colOff>
      <xdr:row>17</xdr:row>
      <xdr:rowOff>102272</xdr:rowOff>
    </xdr:from>
    <xdr:to>
      <xdr:col>6</xdr:col>
      <xdr:colOff>907471</xdr:colOff>
      <xdr:row>22</xdr:row>
      <xdr:rowOff>134752</xdr:rowOff>
    </xdr:to>
    <xdr:pic>
      <xdr:nvPicPr>
        <xdr:cNvPr id="7" name="Imagen 6">
          <a:extLst>
            <a:ext uri="{FF2B5EF4-FFF2-40B4-BE49-F238E27FC236}">
              <a16:creationId xmlns:a16="http://schemas.microsoft.com/office/drawing/2014/main" id="{C72EDC5C-CBA1-4F88-9581-5910BB8D46A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53586" y="4979072"/>
          <a:ext cx="3838105" cy="2074640"/>
        </a:xfrm>
        <a:prstGeom prst="rect">
          <a:avLst/>
        </a:prstGeom>
      </xdr:spPr>
    </xdr:pic>
    <xdr:clientData/>
  </xdr:twoCellAnchor>
  <xdr:twoCellAnchor editAs="oneCell">
    <xdr:from>
      <xdr:col>7</xdr:col>
      <xdr:colOff>446874</xdr:colOff>
      <xdr:row>27</xdr:row>
      <xdr:rowOff>66675</xdr:rowOff>
    </xdr:from>
    <xdr:to>
      <xdr:col>11</xdr:col>
      <xdr:colOff>123327</xdr:colOff>
      <xdr:row>40</xdr:row>
      <xdr:rowOff>145486</xdr:rowOff>
    </xdr:to>
    <xdr:pic>
      <xdr:nvPicPr>
        <xdr:cNvPr id="8" name="Imagen 7">
          <a:extLst>
            <a:ext uri="{FF2B5EF4-FFF2-40B4-BE49-F238E27FC236}">
              <a16:creationId xmlns:a16="http://schemas.microsoft.com/office/drawing/2014/main" id="{DCD44215-A68A-447A-B249-660DC578FC8E}"/>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851234" y="9309735"/>
          <a:ext cx="3524553" cy="2471491"/>
        </a:xfrm>
        <a:prstGeom prst="rect">
          <a:avLst/>
        </a:prstGeom>
      </xdr:spPr>
    </xdr:pic>
    <xdr:clientData/>
  </xdr:twoCellAnchor>
  <xdr:twoCellAnchor editAs="oneCell">
    <xdr:from>
      <xdr:col>1</xdr:col>
      <xdr:colOff>200025</xdr:colOff>
      <xdr:row>27</xdr:row>
      <xdr:rowOff>71439</xdr:rowOff>
    </xdr:from>
    <xdr:to>
      <xdr:col>6</xdr:col>
      <xdr:colOff>644802</xdr:colOff>
      <xdr:row>40</xdr:row>
      <xdr:rowOff>133561</xdr:rowOff>
    </xdr:to>
    <xdr:pic>
      <xdr:nvPicPr>
        <xdr:cNvPr id="9" name="Imagen 8">
          <a:extLst>
            <a:ext uri="{FF2B5EF4-FFF2-40B4-BE49-F238E27FC236}">
              <a16:creationId xmlns:a16="http://schemas.microsoft.com/office/drawing/2014/main" id="{CC29A8D0-1885-4E76-98AE-681B9CFE4DB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43865" y="9314499"/>
          <a:ext cx="3485157" cy="245480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BE8051CD-3DC7-4952-A875-813B504C833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5EF5A725-F89C-4106-BFF7-3259A699D192}"/>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142896</xdr:colOff>
      <xdr:row>87</xdr:row>
      <xdr:rowOff>76967</xdr:rowOff>
    </xdr:from>
    <xdr:to>
      <xdr:col>6</xdr:col>
      <xdr:colOff>904935</xdr:colOff>
      <xdr:row>98</xdr:row>
      <xdr:rowOff>115042</xdr:rowOff>
    </xdr:to>
    <xdr:pic>
      <xdr:nvPicPr>
        <xdr:cNvPr id="4" name="Imagen 3">
          <a:extLst>
            <a:ext uri="{FF2B5EF4-FFF2-40B4-BE49-F238E27FC236}">
              <a16:creationId xmlns:a16="http://schemas.microsoft.com/office/drawing/2014/main" id="{2DBC8219-4EE8-4B85-AFE6-9EF08DC0D02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a:fillRect/>
        </a:stretch>
      </xdr:blipFill>
      <xdr:spPr bwMode="auto">
        <a:xfrm>
          <a:off x="386736" y="16703807"/>
          <a:ext cx="3802419" cy="20497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272840</xdr:colOff>
      <xdr:row>87</xdr:row>
      <xdr:rowOff>61876</xdr:rowOff>
    </xdr:from>
    <xdr:to>
      <xdr:col>11</xdr:col>
      <xdr:colOff>332319</xdr:colOff>
      <xdr:row>98</xdr:row>
      <xdr:rowOff>121197</xdr:rowOff>
    </xdr:to>
    <xdr:pic>
      <xdr:nvPicPr>
        <xdr:cNvPr id="5" name="Imagen 4">
          <a:extLst>
            <a:ext uri="{FF2B5EF4-FFF2-40B4-BE49-F238E27FC236}">
              <a16:creationId xmlns:a16="http://schemas.microsoft.com/office/drawing/2014/main" id="{95A82237-987D-43A4-A771-72A98E18346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a:fillRect/>
        </a:stretch>
      </xdr:blipFill>
      <xdr:spPr bwMode="auto">
        <a:xfrm>
          <a:off x="4677200" y="16688716"/>
          <a:ext cx="3907579" cy="2071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100231</xdr:colOff>
      <xdr:row>71</xdr:row>
      <xdr:rowOff>74175</xdr:rowOff>
    </xdr:from>
    <xdr:to>
      <xdr:col>6</xdr:col>
      <xdr:colOff>1004914</xdr:colOff>
      <xdr:row>82</xdr:row>
      <xdr:rowOff>136530</xdr:rowOff>
    </xdr:to>
    <xdr:pic>
      <xdr:nvPicPr>
        <xdr:cNvPr id="6" name="Imagen 5">
          <a:extLst>
            <a:ext uri="{FF2B5EF4-FFF2-40B4-BE49-F238E27FC236}">
              <a16:creationId xmlns:a16="http://schemas.microsoft.com/office/drawing/2014/main" id="{FC1E6536-18DC-4C83-BCDA-A23BF3F8EEB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a:fillRect/>
        </a:stretch>
      </xdr:blipFill>
      <xdr:spPr bwMode="auto">
        <a:xfrm>
          <a:off x="344071" y="13759695"/>
          <a:ext cx="3945063" cy="2074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256400</xdr:colOff>
      <xdr:row>71</xdr:row>
      <xdr:rowOff>80900</xdr:rowOff>
    </xdr:from>
    <xdr:to>
      <xdr:col>11</xdr:col>
      <xdr:colOff>364437</xdr:colOff>
      <xdr:row>82</xdr:row>
      <xdr:rowOff>143255</xdr:rowOff>
    </xdr:to>
    <xdr:pic>
      <xdr:nvPicPr>
        <xdr:cNvPr id="7" name="Imagen 6">
          <a:extLst>
            <a:ext uri="{FF2B5EF4-FFF2-40B4-BE49-F238E27FC236}">
              <a16:creationId xmlns:a16="http://schemas.microsoft.com/office/drawing/2014/main" id="{A5CE5CE3-3280-427A-A377-5DAB5910120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a:ext>
          </a:extLst>
        </a:blip>
        <a:srcRect/>
        <a:stretch>
          <a:fillRect/>
        </a:stretch>
      </xdr:blipFill>
      <xdr:spPr bwMode="auto">
        <a:xfrm>
          <a:off x="4660760" y="13766420"/>
          <a:ext cx="3956137" cy="2074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82786</xdr:colOff>
      <xdr:row>7</xdr:row>
      <xdr:rowOff>62555</xdr:rowOff>
    </xdr:from>
    <xdr:to>
      <xdr:col>6</xdr:col>
      <xdr:colOff>993539</xdr:colOff>
      <xdr:row>18</xdr:row>
      <xdr:rowOff>127945</xdr:rowOff>
    </xdr:to>
    <xdr:pic>
      <xdr:nvPicPr>
        <xdr:cNvPr id="8" name="Imagen 7">
          <a:extLst>
            <a:ext uri="{FF2B5EF4-FFF2-40B4-BE49-F238E27FC236}">
              <a16:creationId xmlns:a16="http://schemas.microsoft.com/office/drawing/2014/main" id="{7D15C0FD-49FB-469B-90EA-86C9D3BA76E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a:fillRect/>
        </a:stretch>
      </xdr:blipFill>
      <xdr:spPr bwMode="auto">
        <a:xfrm>
          <a:off x="326626" y="1982795"/>
          <a:ext cx="3951133" cy="2077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103970</xdr:colOff>
      <xdr:row>6</xdr:row>
      <xdr:rowOff>151442</xdr:rowOff>
    </xdr:from>
    <xdr:to>
      <xdr:col>11</xdr:col>
      <xdr:colOff>543729</xdr:colOff>
      <xdr:row>19</xdr:row>
      <xdr:rowOff>48583</xdr:rowOff>
    </xdr:to>
    <xdr:pic>
      <xdr:nvPicPr>
        <xdr:cNvPr id="9" name="Imagen 8">
          <a:extLst>
            <a:ext uri="{FF2B5EF4-FFF2-40B4-BE49-F238E27FC236}">
              <a16:creationId xmlns:a16="http://schemas.microsoft.com/office/drawing/2014/main" id="{CC23FE0B-724D-4198-9758-4F6FB0F28679}"/>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4508330" y="1888802"/>
          <a:ext cx="4287859" cy="22745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82774</xdr:colOff>
      <xdr:row>55</xdr:row>
      <xdr:rowOff>47512</xdr:rowOff>
    </xdr:from>
    <xdr:to>
      <xdr:col>6</xdr:col>
      <xdr:colOff>1002631</xdr:colOff>
      <xdr:row>66</xdr:row>
      <xdr:rowOff>128077</xdr:rowOff>
    </xdr:to>
    <xdr:pic>
      <xdr:nvPicPr>
        <xdr:cNvPr id="10" name="Imagen 9">
          <a:extLst>
            <a:ext uri="{FF2B5EF4-FFF2-40B4-BE49-F238E27FC236}">
              <a16:creationId xmlns:a16="http://schemas.microsoft.com/office/drawing/2014/main" id="{B0D95141-E39A-4672-963F-2CD317E6B75C}"/>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a:ext>
          </a:extLst>
        </a:blip>
        <a:srcRect/>
        <a:stretch>
          <a:fillRect/>
        </a:stretch>
      </xdr:blipFill>
      <xdr:spPr bwMode="auto">
        <a:xfrm>
          <a:off x="326614" y="10791712"/>
          <a:ext cx="3960237" cy="2092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177202</xdr:colOff>
      <xdr:row>55</xdr:row>
      <xdr:rowOff>10757</xdr:rowOff>
    </xdr:from>
    <xdr:to>
      <xdr:col>11</xdr:col>
      <xdr:colOff>480084</xdr:colOff>
      <xdr:row>67</xdr:row>
      <xdr:rowOff>95060</xdr:rowOff>
    </xdr:to>
    <xdr:pic>
      <xdr:nvPicPr>
        <xdr:cNvPr id="11" name="Imagen 10">
          <a:extLst>
            <a:ext uri="{FF2B5EF4-FFF2-40B4-BE49-F238E27FC236}">
              <a16:creationId xmlns:a16="http://schemas.microsoft.com/office/drawing/2014/main" id="{0167951B-52BA-4098-B6C0-4951E103A0DD}"/>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a:ext>
          </a:extLst>
        </a:blip>
        <a:srcRect/>
        <a:stretch>
          <a:fillRect/>
        </a:stretch>
      </xdr:blipFill>
      <xdr:spPr bwMode="auto">
        <a:xfrm>
          <a:off x="4581562" y="10754957"/>
          <a:ext cx="4150982" cy="22788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93220</xdr:colOff>
      <xdr:row>39</xdr:row>
      <xdr:rowOff>54168</xdr:rowOff>
    </xdr:from>
    <xdr:to>
      <xdr:col>6</xdr:col>
      <xdr:colOff>931135</xdr:colOff>
      <xdr:row>50</xdr:row>
      <xdr:rowOff>107418</xdr:rowOff>
    </xdr:to>
    <xdr:pic>
      <xdr:nvPicPr>
        <xdr:cNvPr id="12" name="Imagen 11">
          <a:extLst>
            <a:ext uri="{FF2B5EF4-FFF2-40B4-BE49-F238E27FC236}">
              <a16:creationId xmlns:a16="http://schemas.microsoft.com/office/drawing/2014/main" id="{524FD8CA-C641-4076-905E-0F7E4BBD4D7F}"/>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a:ext>
          </a:extLst>
        </a:blip>
        <a:srcRect/>
        <a:stretch>
          <a:fillRect/>
        </a:stretch>
      </xdr:blipFill>
      <xdr:spPr bwMode="auto">
        <a:xfrm>
          <a:off x="337060" y="7857048"/>
          <a:ext cx="3878295" cy="2064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62287</xdr:colOff>
      <xdr:row>38</xdr:row>
      <xdr:rowOff>177169</xdr:rowOff>
    </xdr:from>
    <xdr:to>
      <xdr:col>11</xdr:col>
      <xdr:colOff>518738</xdr:colOff>
      <xdr:row>51</xdr:row>
      <xdr:rowOff>60956</xdr:rowOff>
    </xdr:to>
    <xdr:pic>
      <xdr:nvPicPr>
        <xdr:cNvPr id="13" name="Imagen 12">
          <a:extLst>
            <a:ext uri="{FF2B5EF4-FFF2-40B4-BE49-F238E27FC236}">
              <a16:creationId xmlns:a16="http://schemas.microsoft.com/office/drawing/2014/main" id="{A589CADB-DB26-47BF-AF2C-5286C4AFEFF9}"/>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a:ext>
          </a:extLst>
        </a:blip>
        <a:srcRect/>
        <a:stretch>
          <a:fillRect/>
        </a:stretch>
      </xdr:blipFill>
      <xdr:spPr bwMode="auto">
        <a:xfrm>
          <a:off x="4466647" y="7797169"/>
          <a:ext cx="4304551" cy="22612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73924</xdr:colOff>
      <xdr:row>22</xdr:row>
      <xdr:rowOff>180017</xdr:rowOff>
    </xdr:from>
    <xdr:to>
      <xdr:col>11</xdr:col>
      <xdr:colOff>573775</xdr:colOff>
      <xdr:row>35</xdr:row>
      <xdr:rowOff>77158</xdr:rowOff>
    </xdr:to>
    <xdr:pic>
      <xdr:nvPicPr>
        <xdr:cNvPr id="14" name="Imagen 13">
          <a:extLst>
            <a:ext uri="{FF2B5EF4-FFF2-40B4-BE49-F238E27FC236}">
              <a16:creationId xmlns:a16="http://schemas.microsoft.com/office/drawing/2014/main" id="{57B89E87-547B-4110-B1C3-48ED4ABBF9AA}"/>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a:ext>
          </a:extLst>
        </a:blip>
        <a:srcRect/>
        <a:stretch>
          <a:fillRect/>
        </a:stretch>
      </xdr:blipFill>
      <xdr:spPr bwMode="auto">
        <a:xfrm>
          <a:off x="4478284" y="4858697"/>
          <a:ext cx="4347951" cy="22745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xdr:colOff>
      <xdr:row>23</xdr:row>
      <xdr:rowOff>153930</xdr:rowOff>
    </xdr:from>
    <xdr:to>
      <xdr:col>6</xdr:col>
      <xdr:colOff>721980</xdr:colOff>
      <xdr:row>34</xdr:row>
      <xdr:rowOff>181351</xdr:rowOff>
    </xdr:to>
    <xdr:pic>
      <xdr:nvPicPr>
        <xdr:cNvPr id="15" name="Imagen 14">
          <a:extLst>
            <a:ext uri="{FF2B5EF4-FFF2-40B4-BE49-F238E27FC236}">
              <a16:creationId xmlns:a16="http://schemas.microsoft.com/office/drawing/2014/main" id="{7474D653-740B-4B4A-8D20-1B472A5DEF5A}"/>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a:ext>
          </a:extLst>
        </a:blip>
        <a:srcRect l="35748"/>
        <a:stretch/>
      </xdr:blipFill>
      <xdr:spPr bwMode="auto">
        <a:xfrm>
          <a:off x="582930" y="5015490"/>
          <a:ext cx="3423270" cy="20391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116230</xdr:colOff>
      <xdr:row>103</xdr:row>
      <xdr:rowOff>155243</xdr:rowOff>
    </xdr:from>
    <xdr:to>
      <xdr:col>11</xdr:col>
      <xdr:colOff>500936</xdr:colOff>
      <xdr:row>116</xdr:row>
      <xdr:rowOff>3678</xdr:rowOff>
    </xdr:to>
    <xdr:pic>
      <xdr:nvPicPr>
        <xdr:cNvPr id="16" name="Imagen 15">
          <a:extLst>
            <a:ext uri="{FF2B5EF4-FFF2-40B4-BE49-F238E27FC236}">
              <a16:creationId xmlns:a16="http://schemas.microsoft.com/office/drawing/2014/main" id="{6389E7F1-0DE0-4651-8589-BF4F43A3D6D3}"/>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4520590" y="21064523"/>
          <a:ext cx="4232806" cy="2225875"/>
        </a:xfrm>
        <a:prstGeom prst="rect">
          <a:avLst/>
        </a:prstGeom>
      </xdr:spPr>
    </xdr:pic>
    <xdr:clientData/>
  </xdr:twoCellAnchor>
  <xdr:twoCellAnchor editAs="oneCell">
    <xdr:from>
      <xdr:col>1</xdr:col>
      <xdr:colOff>153749</xdr:colOff>
      <xdr:row>120</xdr:row>
      <xdr:rowOff>45122</xdr:rowOff>
    </xdr:from>
    <xdr:to>
      <xdr:col>6</xdr:col>
      <xdr:colOff>949194</xdr:colOff>
      <xdr:row>131</xdr:row>
      <xdr:rowOff>58552</xdr:rowOff>
    </xdr:to>
    <xdr:pic>
      <xdr:nvPicPr>
        <xdr:cNvPr id="17" name="Imagen 16">
          <a:extLst>
            <a:ext uri="{FF2B5EF4-FFF2-40B4-BE49-F238E27FC236}">
              <a16:creationId xmlns:a16="http://schemas.microsoft.com/office/drawing/2014/main" id="{3337CD0C-A713-4BD3-B3B9-9BDA62B9557A}"/>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397589" y="24070982"/>
          <a:ext cx="3835825" cy="2025110"/>
        </a:xfrm>
        <a:prstGeom prst="rect">
          <a:avLst/>
        </a:prstGeom>
      </xdr:spPr>
    </xdr:pic>
    <xdr:clientData/>
  </xdr:twoCellAnchor>
  <xdr:twoCellAnchor editAs="oneCell">
    <xdr:from>
      <xdr:col>7</xdr:col>
      <xdr:colOff>135280</xdr:colOff>
      <xdr:row>119</xdr:row>
      <xdr:rowOff>130176</xdr:rowOff>
    </xdr:from>
    <xdr:to>
      <xdr:col>11</xdr:col>
      <xdr:colOff>519986</xdr:colOff>
      <xdr:row>131</xdr:row>
      <xdr:rowOff>173524</xdr:rowOff>
    </xdr:to>
    <xdr:pic>
      <xdr:nvPicPr>
        <xdr:cNvPr id="18" name="Imagen 17">
          <a:extLst>
            <a:ext uri="{FF2B5EF4-FFF2-40B4-BE49-F238E27FC236}">
              <a16:creationId xmlns:a16="http://schemas.microsoft.com/office/drawing/2014/main" id="{6DBA20A0-886C-43A5-8CE1-26DB5DE98375}"/>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539640" y="23980776"/>
          <a:ext cx="4232806" cy="2230288"/>
        </a:xfrm>
        <a:prstGeom prst="rect">
          <a:avLst/>
        </a:prstGeom>
      </xdr:spPr>
    </xdr:pic>
    <xdr:clientData/>
  </xdr:twoCellAnchor>
  <xdr:twoCellAnchor editAs="oneCell">
    <xdr:from>
      <xdr:col>1</xdr:col>
      <xdr:colOff>147846</xdr:colOff>
      <xdr:row>136</xdr:row>
      <xdr:rowOff>111797</xdr:rowOff>
    </xdr:from>
    <xdr:to>
      <xdr:col>6</xdr:col>
      <xdr:colOff>945571</xdr:colOff>
      <xdr:row>147</xdr:row>
      <xdr:rowOff>125227</xdr:rowOff>
    </xdr:to>
    <xdr:pic>
      <xdr:nvPicPr>
        <xdr:cNvPr id="19" name="Imagen 18">
          <a:extLst>
            <a:ext uri="{FF2B5EF4-FFF2-40B4-BE49-F238E27FC236}">
              <a16:creationId xmlns:a16="http://schemas.microsoft.com/office/drawing/2014/main" id="{3A7FB1D9-44DD-4491-8ABD-0EFFC87E4C1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391686" y="27071357"/>
          <a:ext cx="3838105" cy="2025110"/>
        </a:xfrm>
        <a:prstGeom prst="rect">
          <a:avLst/>
        </a:prstGeom>
      </xdr:spPr>
    </xdr:pic>
    <xdr:clientData/>
  </xdr:twoCellAnchor>
  <xdr:twoCellAnchor editAs="oneCell">
    <xdr:from>
      <xdr:col>7</xdr:col>
      <xdr:colOff>103197</xdr:colOff>
      <xdr:row>135</xdr:row>
      <xdr:rowOff>130176</xdr:rowOff>
    </xdr:from>
    <xdr:to>
      <xdr:col>11</xdr:col>
      <xdr:colOff>485395</xdr:colOff>
      <xdr:row>147</xdr:row>
      <xdr:rowOff>173524</xdr:rowOff>
    </xdr:to>
    <xdr:pic>
      <xdr:nvPicPr>
        <xdr:cNvPr id="20" name="Imagen 19">
          <a:extLst>
            <a:ext uri="{FF2B5EF4-FFF2-40B4-BE49-F238E27FC236}">
              <a16:creationId xmlns:a16="http://schemas.microsoft.com/office/drawing/2014/main" id="{53580F26-C2B8-4F14-963F-9333611AA138}"/>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4507557" y="26914476"/>
          <a:ext cx="4230298" cy="2230288"/>
        </a:xfrm>
        <a:prstGeom prst="rect">
          <a:avLst/>
        </a:prstGeom>
      </xdr:spPr>
    </xdr:pic>
    <xdr:clientData/>
  </xdr:twoCellAnchor>
  <xdr:twoCellAnchor editAs="oneCell">
    <xdr:from>
      <xdr:col>1</xdr:col>
      <xdr:colOff>174139</xdr:colOff>
      <xdr:row>152</xdr:row>
      <xdr:rowOff>56928</xdr:rowOff>
    </xdr:from>
    <xdr:to>
      <xdr:col>6</xdr:col>
      <xdr:colOff>976425</xdr:colOff>
      <xdr:row>163</xdr:row>
      <xdr:rowOff>65798</xdr:rowOff>
    </xdr:to>
    <xdr:pic>
      <xdr:nvPicPr>
        <xdr:cNvPr id="21" name="Imagen 20">
          <a:extLst>
            <a:ext uri="{FF2B5EF4-FFF2-40B4-BE49-F238E27FC236}">
              <a16:creationId xmlns:a16="http://schemas.microsoft.com/office/drawing/2014/main" id="{EE66D4AE-38B5-4D59-80B2-C4BCC6B6BE9E}"/>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17979" y="29950188"/>
          <a:ext cx="3842666" cy="2020550"/>
        </a:xfrm>
        <a:prstGeom prst="rect">
          <a:avLst/>
        </a:prstGeom>
      </xdr:spPr>
    </xdr:pic>
    <xdr:clientData/>
  </xdr:twoCellAnchor>
  <xdr:twoCellAnchor editAs="oneCell">
    <xdr:from>
      <xdr:col>7</xdr:col>
      <xdr:colOff>106705</xdr:colOff>
      <xdr:row>151</xdr:row>
      <xdr:rowOff>104110</xdr:rowOff>
    </xdr:from>
    <xdr:to>
      <xdr:col>11</xdr:col>
      <xdr:colOff>491411</xdr:colOff>
      <xdr:row>163</xdr:row>
      <xdr:rowOff>142442</xdr:rowOff>
    </xdr:to>
    <xdr:pic>
      <xdr:nvPicPr>
        <xdr:cNvPr id="22" name="Imagen 21">
          <a:extLst>
            <a:ext uri="{FF2B5EF4-FFF2-40B4-BE49-F238E27FC236}">
              <a16:creationId xmlns:a16="http://schemas.microsoft.com/office/drawing/2014/main" id="{24824DD3-82EA-478F-8BF2-1968FB56D42D}"/>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4511065" y="29822110"/>
          <a:ext cx="4232806" cy="2225272"/>
        </a:xfrm>
        <a:prstGeom prst="rect">
          <a:avLst/>
        </a:prstGeom>
      </xdr:spPr>
    </xdr:pic>
    <xdr:clientData/>
  </xdr:twoCellAnchor>
  <xdr:twoCellAnchor editAs="oneCell">
    <xdr:from>
      <xdr:col>1</xdr:col>
      <xdr:colOff>156431</xdr:colOff>
      <xdr:row>168</xdr:row>
      <xdr:rowOff>110457</xdr:rowOff>
    </xdr:from>
    <xdr:to>
      <xdr:col>6</xdr:col>
      <xdr:colOff>965556</xdr:colOff>
      <xdr:row>179</xdr:row>
      <xdr:rowOff>117046</xdr:rowOff>
    </xdr:to>
    <xdr:pic>
      <xdr:nvPicPr>
        <xdr:cNvPr id="23" name="Imagen 22">
          <a:extLst>
            <a:ext uri="{FF2B5EF4-FFF2-40B4-BE49-F238E27FC236}">
              <a16:creationId xmlns:a16="http://schemas.microsoft.com/office/drawing/2014/main" id="{26256A31-3043-49E0-A7CF-EDAF2661E30D}"/>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00271" y="32937417"/>
          <a:ext cx="3849505" cy="2018269"/>
        </a:xfrm>
        <a:prstGeom prst="rect">
          <a:avLst/>
        </a:prstGeom>
      </xdr:spPr>
    </xdr:pic>
    <xdr:clientData/>
  </xdr:twoCellAnchor>
  <xdr:twoCellAnchor editAs="oneCell">
    <xdr:from>
      <xdr:col>7</xdr:col>
      <xdr:colOff>110212</xdr:colOff>
      <xdr:row>167</xdr:row>
      <xdr:rowOff>163769</xdr:rowOff>
    </xdr:from>
    <xdr:to>
      <xdr:col>11</xdr:col>
      <xdr:colOff>497427</xdr:colOff>
      <xdr:row>180</xdr:row>
      <xdr:rowOff>6585</xdr:rowOff>
    </xdr:to>
    <xdr:pic>
      <xdr:nvPicPr>
        <xdr:cNvPr id="24" name="Imagen 23">
          <a:extLst>
            <a:ext uri="{FF2B5EF4-FFF2-40B4-BE49-F238E27FC236}">
              <a16:creationId xmlns:a16="http://schemas.microsoft.com/office/drawing/2014/main" id="{F01341F0-2726-47BF-93AE-535E19061A23}"/>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4514572" y="32815469"/>
          <a:ext cx="4235315" cy="2212636"/>
        </a:xfrm>
        <a:prstGeom prst="rect">
          <a:avLst/>
        </a:prstGeom>
      </xdr:spPr>
    </xdr:pic>
    <xdr:clientData/>
  </xdr:twoCellAnchor>
  <xdr:twoCellAnchor editAs="oneCell">
    <xdr:from>
      <xdr:col>1</xdr:col>
      <xdr:colOff>151468</xdr:colOff>
      <xdr:row>185</xdr:row>
      <xdr:rowOff>117700</xdr:rowOff>
    </xdr:from>
    <xdr:to>
      <xdr:col>6</xdr:col>
      <xdr:colOff>951473</xdr:colOff>
      <xdr:row>196</xdr:row>
      <xdr:rowOff>128850</xdr:rowOff>
    </xdr:to>
    <xdr:pic>
      <xdr:nvPicPr>
        <xdr:cNvPr id="25" name="Imagen 24">
          <a:extLst>
            <a:ext uri="{FF2B5EF4-FFF2-40B4-BE49-F238E27FC236}">
              <a16:creationId xmlns:a16="http://schemas.microsoft.com/office/drawing/2014/main" id="{02F4D2BC-5617-4434-8235-A45DC5EF6414}"/>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395308" y="37669060"/>
          <a:ext cx="3840385" cy="2022830"/>
        </a:xfrm>
        <a:prstGeom prst="rect">
          <a:avLst/>
        </a:prstGeom>
      </xdr:spPr>
    </xdr:pic>
    <xdr:clientData/>
  </xdr:twoCellAnchor>
  <xdr:twoCellAnchor editAs="oneCell">
    <xdr:from>
      <xdr:col>7</xdr:col>
      <xdr:colOff>121248</xdr:colOff>
      <xdr:row>184</xdr:row>
      <xdr:rowOff>180310</xdr:rowOff>
    </xdr:from>
    <xdr:to>
      <xdr:col>11</xdr:col>
      <xdr:colOff>495921</xdr:colOff>
      <xdr:row>197</xdr:row>
      <xdr:rowOff>28142</xdr:rowOff>
    </xdr:to>
    <xdr:pic>
      <xdr:nvPicPr>
        <xdr:cNvPr id="26" name="Imagen 25">
          <a:extLst>
            <a:ext uri="{FF2B5EF4-FFF2-40B4-BE49-F238E27FC236}">
              <a16:creationId xmlns:a16="http://schemas.microsoft.com/office/drawing/2014/main" id="{82899812-685F-445A-A7DA-124CF02CC268}"/>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4525608" y="37548790"/>
          <a:ext cx="4222773" cy="2225272"/>
        </a:xfrm>
        <a:prstGeom prst="rect">
          <a:avLst/>
        </a:prstGeom>
      </xdr:spPr>
    </xdr:pic>
    <xdr:clientData/>
  </xdr:twoCellAnchor>
  <xdr:twoCellAnchor editAs="oneCell">
    <xdr:from>
      <xdr:col>3</xdr:col>
      <xdr:colOff>469047</xdr:colOff>
      <xdr:row>200</xdr:row>
      <xdr:rowOff>61187</xdr:rowOff>
    </xdr:from>
    <xdr:to>
      <xdr:col>5</xdr:col>
      <xdr:colOff>597140</xdr:colOff>
      <xdr:row>213</xdr:row>
      <xdr:rowOff>137740</xdr:rowOff>
    </xdr:to>
    <xdr:pic>
      <xdr:nvPicPr>
        <xdr:cNvPr id="27" name="Imagen 26">
          <a:extLst>
            <a:ext uri="{FF2B5EF4-FFF2-40B4-BE49-F238E27FC236}">
              <a16:creationId xmlns:a16="http://schemas.microsoft.com/office/drawing/2014/main" id="{3A042750-D5AF-4F9D-A2A2-DEC0BEC4C95E}"/>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1604427" y="40370987"/>
          <a:ext cx="1461593" cy="2446373"/>
        </a:xfrm>
        <a:prstGeom prst="rect">
          <a:avLst/>
        </a:prstGeom>
      </xdr:spPr>
    </xdr:pic>
    <xdr:clientData/>
  </xdr:twoCellAnchor>
  <xdr:twoCellAnchor editAs="oneCell">
    <xdr:from>
      <xdr:col>7</xdr:col>
      <xdr:colOff>131772</xdr:colOff>
      <xdr:row>200</xdr:row>
      <xdr:rowOff>130176</xdr:rowOff>
    </xdr:from>
    <xdr:to>
      <xdr:col>11</xdr:col>
      <xdr:colOff>513970</xdr:colOff>
      <xdr:row>212</xdr:row>
      <xdr:rowOff>173524</xdr:rowOff>
    </xdr:to>
    <xdr:pic>
      <xdr:nvPicPr>
        <xdr:cNvPr id="28" name="Imagen 27">
          <a:extLst>
            <a:ext uri="{FF2B5EF4-FFF2-40B4-BE49-F238E27FC236}">
              <a16:creationId xmlns:a16="http://schemas.microsoft.com/office/drawing/2014/main" id="{B06DD0B1-460B-4DB4-B75E-60DC98441162}"/>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4536132" y="40439976"/>
          <a:ext cx="4230298" cy="2230288"/>
        </a:xfrm>
        <a:prstGeom prst="rect">
          <a:avLst/>
        </a:prstGeom>
      </xdr:spPr>
    </xdr:pic>
    <xdr:clientData/>
  </xdr:twoCellAnchor>
  <xdr:twoCellAnchor editAs="oneCell">
    <xdr:from>
      <xdr:col>1</xdr:col>
      <xdr:colOff>125174</xdr:colOff>
      <xdr:row>217</xdr:row>
      <xdr:rowOff>81882</xdr:rowOff>
    </xdr:from>
    <xdr:to>
      <xdr:col>6</xdr:col>
      <xdr:colOff>920619</xdr:colOff>
      <xdr:row>228</xdr:row>
      <xdr:rowOff>88471</xdr:rowOff>
    </xdr:to>
    <xdr:pic>
      <xdr:nvPicPr>
        <xdr:cNvPr id="29" name="Imagen 28">
          <a:extLst>
            <a:ext uri="{FF2B5EF4-FFF2-40B4-BE49-F238E27FC236}">
              <a16:creationId xmlns:a16="http://schemas.microsoft.com/office/drawing/2014/main" id="{08B72DD5-7DD6-4F7B-B551-ADC6B142B1CB}"/>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369014" y="43500642"/>
          <a:ext cx="3835825" cy="2018269"/>
        </a:xfrm>
        <a:prstGeom prst="rect">
          <a:avLst/>
        </a:prstGeom>
      </xdr:spPr>
    </xdr:pic>
    <xdr:clientData/>
  </xdr:twoCellAnchor>
  <xdr:twoCellAnchor editAs="oneCell">
    <xdr:from>
      <xdr:col>7</xdr:col>
      <xdr:colOff>141297</xdr:colOff>
      <xdr:row>216</xdr:row>
      <xdr:rowOff>180310</xdr:rowOff>
    </xdr:from>
    <xdr:to>
      <xdr:col>11</xdr:col>
      <xdr:colOff>523495</xdr:colOff>
      <xdr:row>229</xdr:row>
      <xdr:rowOff>28142</xdr:rowOff>
    </xdr:to>
    <xdr:pic>
      <xdr:nvPicPr>
        <xdr:cNvPr id="30" name="Imagen 29">
          <a:extLst>
            <a:ext uri="{FF2B5EF4-FFF2-40B4-BE49-F238E27FC236}">
              <a16:creationId xmlns:a16="http://schemas.microsoft.com/office/drawing/2014/main" id="{E008FA73-952E-47C4-98FB-819829CE9961}"/>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4545657" y="43416190"/>
          <a:ext cx="4230298" cy="2225272"/>
        </a:xfrm>
        <a:prstGeom prst="rect">
          <a:avLst/>
        </a:prstGeom>
      </xdr:spPr>
    </xdr:pic>
    <xdr:clientData/>
  </xdr:twoCellAnchor>
  <xdr:twoCellAnchor editAs="oneCell">
    <xdr:from>
      <xdr:col>1</xdr:col>
      <xdr:colOff>145564</xdr:colOff>
      <xdr:row>233</xdr:row>
      <xdr:rowOff>54647</xdr:rowOff>
    </xdr:from>
    <xdr:to>
      <xdr:col>6</xdr:col>
      <xdr:colOff>947850</xdr:colOff>
      <xdr:row>244</xdr:row>
      <xdr:rowOff>68077</xdr:rowOff>
    </xdr:to>
    <xdr:pic>
      <xdr:nvPicPr>
        <xdr:cNvPr id="31" name="Imagen 30">
          <a:extLst>
            <a:ext uri="{FF2B5EF4-FFF2-40B4-BE49-F238E27FC236}">
              <a16:creationId xmlns:a16="http://schemas.microsoft.com/office/drawing/2014/main" id="{DC6E2D97-EB69-4E10-9739-B3C4F2C9DC6A}"/>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389404" y="46407107"/>
          <a:ext cx="3842666" cy="2025110"/>
        </a:xfrm>
        <a:prstGeom prst="rect">
          <a:avLst/>
        </a:prstGeom>
      </xdr:spPr>
    </xdr:pic>
    <xdr:clientData/>
  </xdr:twoCellAnchor>
  <xdr:twoCellAnchor editAs="oneCell">
    <xdr:from>
      <xdr:col>7</xdr:col>
      <xdr:colOff>147314</xdr:colOff>
      <xdr:row>232</xdr:row>
      <xdr:rowOff>142210</xdr:rowOff>
    </xdr:from>
    <xdr:to>
      <xdr:col>11</xdr:col>
      <xdr:colOff>527004</xdr:colOff>
      <xdr:row>244</xdr:row>
      <xdr:rowOff>180542</xdr:rowOff>
    </xdr:to>
    <xdr:pic>
      <xdr:nvPicPr>
        <xdr:cNvPr id="32" name="Imagen 31">
          <a:extLst>
            <a:ext uri="{FF2B5EF4-FFF2-40B4-BE49-F238E27FC236}">
              <a16:creationId xmlns:a16="http://schemas.microsoft.com/office/drawing/2014/main" id="{EA1A335A-151A-42FC-ABC0-83E59B1A24B6}"/>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4551674" y="46319410"/>
          <a:ext cx="4227790" cy="2225272"/>
        </a:xfrm>
        <a:prstGeom prst="rect">
          <a:avLst/>
        </a:prstGeom>
      </xdr:spPr>
    </xdr:pic>
    <xdr:clientData/>
  </xdr:twoCellAnchor>
  <xdr:twoCellAnchor editAs="oneCell">
    <xdr:from>
      <xdr:col>1</xdr:col>
      <xdr:colOff>144224</xdr:colOff>
      <xdr:row>249</xdr:row>
      <xdr:rowOff>49684</xdr:rowOff>
    </xdr:from>
    <xdr:to>
      <xdr:col>6</xdr:col>
      <xdr:colOff>939669</xdr:colOff>
      <xdr:row>260</xdr:row>
      <xdr:rowOff>53994</xdr:rowOff>
    </xdr:to>
    <xdr:pic>
      <xdr:nvPicPr>
        <xdr:cNvPr id="33" name="Imagen 32">
          <a:extLst>
            <a:ext uri="{FF2B5EF4-FFF2-40B4-BE49-F238E27FC236}">
              <a16:creationId xmlns:a16="http://schemas.microsoft.com/office/drawing/2014/main" id="{53D62C05-AF81-4A64-A78B-8C0AB3C4D011}"/>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388064" y="49343464"/>
          <a:ext cx="3835825" cy="2015990"/>
        </a:xfrm>
        <a:prstGeom prst="rect">
          <a:avLst/>
        </a:prstGeom>
      </xdr:spPr>
    </xdr:pic>
    <xdr:clientData/>
  </xdr:twoCellAnchor>
  <xdr:twoCellAnchor editAs="oneCell">
    <xdr:from>
      <xdr:col>7</xdr:col>
      <xdr:colOff>116230</xdr:colOff>
      <xdr:row>248</xdr:row>
      <xdr:rowOff>168276</xdr:rowOff>
    </xdr:from>
    <xdr:to>
      <xdr:col>11</xdr:col>
      <xdr:colOff>500936</xdr:colOff>
      <xdr:row>261</xdr:row>
      <xdr:rowOff>11599</xdr:rowOff>
    </xdr:to>
    <xdr:pic>
      <xdr:nvPicPr>
        <xdr:cNvPr id="34" name="Imagen 33">
          <a:extLst>
            <a:ext uri="{FF2B5EF4-FFF2-40B4-BE49-F238E27FC236}">
              <a16:creationId xmlns:a16="http://schemas.microsoft.com/office/drawing/2014/main" id="{840CEA95-A5C5-49F1-8EEA-383A80C8D3BB}"/>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4520590" y="49279176"/>
          <a:ext cx="4232806" cy="2220763"/>
        </a:xfrm>
        <a:prstGeom prst="rect">
          <a:avLst/>
        </a:prstGeom>
      </xdr:spPr>
    </xdr:pic>
    <xdr:clientData/>
  </xdr:twoCellAnchor>
  <xdr:twoCellAnchor editAs="oneCell">
    <xdr:from>
      <xdr:col>1</xdr:col>
      <xdr:colOff>138321</xdr:colOff>
      <xdr:row>265</xdr:row>
      <xdr:rowOff>104553</xdr:rowOff>
    </xdr:from>
    <xdr:to>
      <xdr:col>6</xdr:col>
      <xdr:colOff>936046</xdr:colOff>
      <xdr:row>276</xdr:row>
      <xdr:rowOff>113423</xdr:rowOff>
    </xdr:to>
    <xdr:pic>
      <xdr:nvPicPr>
        <xdr:cNvPr id="35" name="Imagen 34">
          <a:extLst>
            <a:ext uri="{FF2B5EF4-FFF2-40B4-BE49-F238E27FC236}">
              <a16:creationId xmlns:a16="http://schemas.microsoft.com/office/drawing/2014/main" id="{C985D0DA-2342-49B9-9559-3C615DCE6431}"/>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382161" y="52271073"/>
          <a:ext cx="3838105" cy="2020550"/>
        </a:xfrm>
        <a:prstGeom prst="rect">
          <a:avLst/>
        </a:prstGeom>
      </xdr:spPr>
    </xdr:pic>
    <xdr:clientData/>
  </xdr:twoCellAnchor>
  <xdr:twoCellAnchor editAs="oneCell">
    <xdr:from>
      <xdr:col>7</xdr:col>
      <xdr:colOff>326539</xdr:colOff>
      <xdr:row>265</xdr:row>
      <xdr:rowOff>70075</xdr:rowOff>
    </xdr:from>
    <xdr:to>
      <xdr:col>11</xdr:col>
      <xdr:colOff>338250</xdr:colOff>
      <xdr:row>276</xdr:row>
      <xdr:rowOff>81225</xdr:rowOff>
    </xdr:to>
    <xdr:pic>
      <xdr:nvPicPr>
        <xdr:cNvPr id="36" name="Imagen 35">
          <a:extLst>
            <a:ext uri="{FF2B5EF4-FFF2-40B4-BE49-F238E27FC236}">
              <a16:creationId xmlns:a16="http://schemas.microsoft.com/office/drawing/2014/main" id="{D60A6192-F447-48E2-BD7F-77389B8EE3CB}"/>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4730899" y="52236595"/>
          <a:ext cx="3859811" cy="2022830"/>
        </a:xfrm>
        <a:prstGeom prst="rect">
          <a:avLst/>
        </a:prstGeom>
      </xdr:spPr>
    </xdr:pic>
    <xdr:clientData/>
  </xdr:twoCellAnchor>
  <xdr:twoCellAnchor editAs="oneCell">
    <xdr:from>
      <xdr:col>1</xdr:col>
      <xdr:colOff>151468</xdr:colOff>
      <xdr:row>281</xdr:row>
      <xdr:rowOff>51025</xdr:rowOff>
    </xdr:from>
    <xdr:to>
      <xdr:col>6</xdr:col>
      <xdr:colOff>951473</xdr:colOff>
      <xdr:row>292</xdr:row>
      <xdr:rowOff>62175</xdr:rowOff>
    </xdr:to>
    <xdr:pic>
      <xdr:nvPicPr>
        <xdr:cNvPr id="37" name="Imagen 36">
          <a:extLst>
            <a:ext uri="{FF2B5EF4-FFF2-40B4-BE49-F238E27FC236}">
              <a16:creationId xmlns:a16="http://schemas.microsoft.com/office/drawing/2014/main" id="{B5839CCA-3A98-4287-A26D-79930834F8E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395308" y="55158865"/>
          <a:ext cx="3840385" cy="2022830"/>
        </a:xfrm>
        <a:prstGeom prst="rect">
          <a:avLst/>
        </a:prstGeom>
      </xdr:spPr>
    </xdr:pic>
    <xdr:clientData/>
  </xdr:twoCellAnchor>
  <xdr:twoCellAnchor editAs="oneCell">
    <xdr:from>
      <xdr:col>7</xdr:col>
      <xdr:colOff>128264</xdr:colOff>
      <xdr:row>280</xdr:row>
      <xdr:rowOff>147227</xdr:rowOff>
    </xdr:from>
    <xdr:to>
      <xdr:col>11</xdr:col>
      <xdr:colOff>507954</xdr:colOff>
      <xdr:row>292</xdr:row>
      <xdr:rowOff>166003</xdr:rowOff>
    </xdr:to>
    <xdr:pic>
      <xdr:nvPicPr>
        <xdr:cNvPr id="38" name="Imagen 37">
          <a:extLst>
            <a:ext uri="{FF2B5EF4-FFF2-40B4-BE49-F238E27FC236}">
              <a16:creationId xmlns:a16="http://schemas.microsoft.com/office/drawing/2014/main" id="{56EE9DD7-4A1D-49BB-BFB3-C5D11D6477E6}"/>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4532624" y="55072187"/>
          <a:ext cx="4227790" cy="2213336"/>
        </a:xfrm>
        <a:prstGeom prst="rect">
          <a:avLst/>
        </a:prstGeom>
      </xdr:spPr>
    </xdr:pic>
    <xdr:clientData/>
  </xdr:twoCellAnchor>
  <xdr:twoCellAnchor editAs="oneCell">
    <xdr:from>
      <xdr:col>1</xdr:col>
      <xdr:colOff>125174</xdr:colOff>
      <xdr:row>297</xdr:row>
      <xdr:rowOff>91407</xdr:rowOff>
    </xdr:from>
    <xdr:to>
      <xdr:col>6</xdr:col>
      <xdr:colOff>920619</xdr:colOff>
      <xdr:row>308</xdr:row>
      <xdr:rowOff>97996</xdr:rowOff>
    </xdr:to>
    <xdr:pic>
      <xdr:nvPicPr>
        <xdr:cNvPr id="39" name="Imagen 38">
          <a:extLst>
            <a:ext uri="{FF2B5EF4-FFF2-40B4-BE49-F238E27FC236}">
              <a16:creationId xmlns:a16="http://schemas.microsoft.com/office/drawing/2014/main" id="{AD456F74-2A76-49AA-90CC-64A6C03CA6A2}"/>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369014" y="58132947"/>
          <a:ext cx="3835825" cy="2018269"/>
        </a:xfrm>
        <a:prstGeom prst="rect">
          <a:avLst/>
        </a:prstGeom>
      </xdr:spPr>
    </xdr:pic>
    <xdr:clientData/>
  </xdr:twoCellAnchor>
  <xdr:twoCellAnchor editAs="oneCell">
    <xdr:from>
      <xdr:col>7</xdr:col>
      <xdr:colOff>144805</xdr:colOff>
      <xdr:row>296</xdr:row>
      <xdr:rowOff>151735</xdr:rowOff>
    </xdr:from>
    <xdr:to>
      <xdr:col>11</xdr:col>
      <xdr:colOff>529511</xdr:colOff>
      <xdr:row>308</xdr:row>
      <xdr:rowOff>182447</xdr:rowOff>
    </xdr:to>
    <xdr:pic>
      <xdr:nvPicPr>
        <xdr:cNvPr id="40" name="Imagen 39">
          <a:extLst>
            <a:ext uri="{FF2B5EF4-FFF2-40B4-BE49-F238E27FC236}">
              <a16:creationId xmlns:a16="http://schemas.microsoft.com/office/drawing/2014/main" id="{605937D9-E7EB-46F4-8928-83040F2D8583}"/>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4549165" y="58018015"/>
          <a:ext cx="4232806" cy="2217652"/>
        </a:xfrm>
        <a:prstGeom prst="rect">
          <a:avLst/>
        </a:prstGeom>
      </xdr:spPr>
    </xdr:pic>
    <xdr:clientData/>
  </xdr:twoCellAnchor>
  <xdr:twoCellAnchor editAs="oneCell">
    <xdr:from>
      <xdr:col>1</xdr:col>
      <xdr:colOff>119271</xdr:colOff>
      <xdr:row>312</xdr:row>
      <xdr:rowOff>158082</xdr:rowOff>
    </xdr:from>
    <xdr:to>
      <xdr:col>6</xdr:col>
      <xdr:colOff>916996</xdr:colOff>
      <xdr:row>323</xdr:row>
      <xdr:rowOff>164671</xdr:rowOff>
    </xdr:to>
    <xdr:pic>
      <xdr:nvPicPr>
        <xdr:cNvPr id="41" name="Imagen 40">
          <a:extLst>
            <a:ext uri="{FF2B5EF4-FFF2-40B4-BE49-F238E27FC236}">
              <a16:creationId xmlns:a16="http://schemas.microsoft.com/office/drawing/2014/main" id="{259359F1-898F-4745-A33C-90DEB9195951}"/>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a:ext>
          </a:extLst>
        </a:blip>
        <a:stretch>
          <a:fillRect/>
        </a:stretch>
      </xdr:blipFill>
      <xdr:spPr>
        <a:xfrm>
          <a:off x="363111" y="60980922"/>
          <a:ext cx="3838105" cy="2018269"/>
        </a:xfrm>
        <a:prstGeom prst="rect">
          <a:avLst/>
        </a:prstGeom>
      </xdr:spPr>
    </xdr:pic>
    <xdr:clientData/>
  </xdr:twoCellAnchor>
  <xdr:twoCellAnchor editAs="oneCell">
    <xdr:from>
      <xdr:col>7</xdr:col>
      <xdr:colOff>149823</xdr:colOff>
      <xdr:row>312</xdr:row>
      <xdr:rowOff>66010</xdr:rowOff>
    </xdr:from>
    <xdr:to>
      <xdr:col>11</xdr:col>
      <xdr:colOff>524496</xdr:colOff>
      <xdr:row>324</xdr:row>
      <xdr:rowOff>94817</xdr:rowOff>
    </xdr:to>
    <xdr:pic>
      <xdr:nvPicPr>
        <xdr:cNvPr id="42" name="Imagen 41">
          <a:extLst>
            <a:ext uri="{FF2B5EF4-FFF2-40B4-BE49-F238E27FC236}">
              <a16:creationId xmlns:a16="http://schemas.microsoft.com/office/drawing/2014/main" id="{38A1F30D-51B5-43AA-A853-F46A232A716C}"/>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a:ext>
          </a:extLst>
        </a:blip>
        <a:stretch>
          <a:fillRect/>
        </a:stretch>
      </xdr:blipFill>
      <xdr:spPr>
        <a:xfrm>
          <a:off x="4554183" y="60888850"/>
          <a:ext cx="4222773" cy="2223367"/>
        </a:xfrm>
        <a:prstGeom prst="rect">
          <a:avLst/>
        </a:prstGeom>
      </xdr:spPr>
    </xdr:pic>
    <xdr:clientData/>
  </xdr:twoCellAnchor>
  <xdr:twoCellAnchor editAs="oneCell">
    <xdr:from>
      <xdr:col>1</xdr:col>
      <xdr:colOff>147846</xdr:colOff>
      <xdr:row>327</xdr:row>
      <xdr:rowOff>317725</xdr:rowOff>
    </xdr:from>
    <xdr:to>
      <xdr:col>6</xdr:col>
      <xdr:colOff>945571</xdr:colOff>
      <xdr:row>334</xdr:row>
      <xdr:rowOff>90750</xdr:rowOff>
    </xdr:to>
    <xdr:pic>
      <xdr:nvPicPr>
        <xdr:cNvPr id="43" name="Imagen 42">
          <a:extLst>
            <a:ext uri="{FF2B5EF4-FFF2-40B4-BE49-F238E27FC236}">
              <a16:creationId xmlns:a16="http://schemas.microsoft.com/office/drawing/2014/main" id="{46159BC0-656A-4F70-B927-5A29EE9CF1C2}"/>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391686" y="63899005"/>
          <a:ext cx="3838105" cy="2066645"/>
        </a:xfrm>
        <a:prstGeom prst="rect">
          <a:avLst/>
        </a:prstGeom>
      </xdr:spPr>
    </xdr:pic>
    <xdr:clientData/>
  </xdr:twoCellAnchor>
  <xdr:twoCellAnchor editAs="oneCell">
    <xdr:from>
      <xdr:col>7</xdr:col>
      <xdr:colOff>87655</xdr:colOff>
      <xdr:row>327</xdr:row>
      <xdr:rowOff>195852</xdr:rowOff>
    </xdr:from>
    <xdr:to>
      <xdr:col>11</xdr:col>
      <xdr:colOff>472361</xdr:colOff>
      <xdr:row>334</xdr:row>
      <xdr:rowOff>174525</xdr:rowOff>
    </xdr:to>
    <xdr:pic>
      <xdr:nvPicPr>
        <xdr:cNvPr id="44" name="Imagen 43">
          <a:extLst>
            <a:ext uri="{FF2B5EF4-FFF2-40B4-BE49-F238E27FC236}">
              <a16:creationId xmlns:a16="http://schemas.microsoft.com/office/drawing/2014/main" id="{72BC2157-8840-448D-8618-9BEA7AA4850C}"/>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a:ext>
          </a:extLst>
        </a:blip>
        <a:stretch>
          <a:fillRect/>
        </a:stretch>
      </xdr:blipFill>
      <xdr:spPr>
        <a:xfrm>
          <a:off x="4492015" y="63777132"/>
          <a:ext cx="4232806" cy="2272293"/>
        </a:xfrm>
        <a:prstGeom prst="rect">
          <a:avLst/>
        </a:prstGeom>
      </xdr:spPr>
    </xdr:pic>
    <xdr:clientData/>
  </xdr:twoCellAnchor>
  <xdr:twoCellAnchor editAs="oneCell">
    <xdr:from>
      <xdr:col>1</xdr:col>
      <xdr:colOff>185946</xdr:colOff>
      <xdr:row>337</xdr:row>
      <xdr:rowOff>226097</xdr:rowOff>
    </xdr:from>
    <xdr:to>
      <xdr:col>6</xdr:col>
      <xdr:colOff>983671</xdr:colOff>
      <xdr:row>344</xdr:row>
      <xdr:rowOff>68077</xdr:rowOff>
    </xdr:to>
    <xdr:pic>
      <xdr:nvPicPr>
        <xdr:cNvPr id="45" name="Imagen 44">
          <a:extLst>
            <a:ext uri="{FF2B5EF4-FFF2-40B4-BE49-F238E27FC236}">
              <a16:creationId xmlns:a16="http://schemas.microsoft.com/office/drawing/2014/main" id="{BC380C3D-E5BA-49F4-88CA-C022B43DC978}"/>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a:ext>
          </a:extLst>
        </a:blip>
        <a:stretch>
          <a:fillRect/>
        </a:stretch>
      </xdr:blipFill>
      <xdr:spPr>
        <a:xfrm>
          <a:off x="429786" y="66809657"/>
          <a:ext cx="3838105" cy="2082260"/>
        </a:xfrm>
        <a:prstGeom prst="rect">
          <a:avLst/>
        </a:prstGeom>
      </xdr:spPr>
    </xdr:pic>
    <xdr:clientData/>
  </xdr:twoCellAnchor>
  <xdr:twoCellAnchor editAs="oneCell">
    <xdr:from>
      <xdr:col>1</xdr:col>
      <xdr:colOff>191849</xdr:colOff>
      <xdr:row>348</xdr:row>
      <xdr:rowOff>215232</xdr:rowOff>
    </xdr:from>
    <xdr:to>
      <xdr:col>6</xdr:col>
      <xdr:colOff>987294</xdr:colOff>
      <xdr:row>355</xdr:row>
      <xdr:rowOff>50371</xdr:rowOff>
    </xdr:to>
    <xdr:pic>
      <xdr:nvPicPr>
        <xdr:cNvPr id="46" name="Imagen 45">
          <a:extLst>
            <a:ext uri="{FF2B5EF4-FFF2-40B4-BE49-F238E27FC236}">
              <a16:creationId xmlns:a16="http://schemas.microsoft.com/office/drawing/2014/main" id="{D2B53464-DCF4-4B93-AD98-E604C81777E7}"/>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a:ext>
          </a:extLst>
        </a:blip>
        <a:stretch>
          <a:fillRect/>
        </a:stretch>
      </xdr:blipFill>
      <xdr:spPr>
        <a:xfrm>
          <a:off x="435689" y="70738332"/>
          <a:ext cx="3835825" cy="2075419"/>
        </a:xfrm>
        <a:prstGeom prst="rect">
          <a:avLst/>
        </a:prstGeom>
      </xdr:spPr>
    </xdr:pic>
    <xdr:clientData/>
  </xdr:twoCellAnchor>
  <xdr:twoCellAnchor editAs="oneCell">
    <xdr:from>
      <xdr:col>7</xdr:col>
      <xdr:colOff>131772</xdr:colOff>
      <xdr:row>348</xdr:row>
      <xdr:rowOff>119652</xdr:rowOff>
    </xdr:from>
    <xdr:to>
      <xdr:col>11</xdr:col>
      <xdr:colOff>513970</xdr:colOff>
      <xdr:row>355</xdr:row>
      <xdr:rowOff>165000</xdr:rowOff>
    </xdr:to>
    <xdr:pic>
      <xdr:nvPicPr>
        <xdr:cNvPr id="47" name="Imagen 46">
          <a:extLst>
            <a:ext uri="{FF2B5EF4-FFF2-40B4-BE49-F238E27FC236}">
              <a16:creationId xmlns:a16="http://schemas.microsoft.com/office/drawing/2014/main" id="{06B9C93B-7DB1-4D6A-BD76-F3DD15FC36EF}"/>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a:ext>
          </a:extLst>
        </a:blip>
        <a:stretch>
          <a:fillRect/>
        </a:stretch>
      </xdr:blipFill>
      <xdr:spPr>
        <a:xfrm>
          <a:off x="4536132" y="70642752"/>
          <a:ext cx="4230298" cy="2285628"/>
        </a:xfrm>
        <a:prstGeom prst="rect">
          <a:avLst/>
        </a:prstGeom>
      </xdr:spPr>
    </xdr:pic>
    <xdr:clientData/>
  </xdr:twoCellAnchor>
  <xdr:twoCellAnchor editAs="oneCell">
    <xdr:from>
      <xdr:col>1</xdr:col>
      <xdr:colOff>160993</xdr:colOff>
      <xdr:row>358</xdr:row>
      <xdr:rowOff>184375</xdr:rowOff>
    </xdr:from>
    <xdr:to>
      <xdr:col>6</xdr:col>
      <xdr:colOff>960998</xdr:colOff>
      <xdr:row>365</xdr:row>
      <xdr:rowOff>90750</xdr:rowOff>
    </xdr:to>
    <xdr:pic>
      <xdr:nvPicPr>
        <xdr:cNvPr id="48" name="Imagen 47">
          <a:extLst>
            <a:ext uri="{FF2B5EF4-FFF2-40B4-BE49-F238E27FC236}">
              <a16:creationId xmlns:a16="http://schemas.microsoft.com/office/drawing/2014/main" id="{836B5A31-A98D-43DE-9876-827A5CD4E83B}"/>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a:ext>
          </a:extLst>
        </a:blip>
        <a:stretch>
          <a:fillRect/>
        </a:stretch>
      </xdr:blipFill>
      <xdr:spPr>
        <a:xfrm>
          <a:off x="404833" y="73648795"/>
          <a:ext cx="3840385" cy="2093315"/>
        </a:xfrm>
        <a:prstGeom prst="rect">
          <a:avLst/>
        </a:prstGeom>
      </xdr:spPr>
    </xdr:pic>
    <xdr:clientData/>
  </xdr:twoCellAnchor>
  <xdr:twoCellAnchor editAs="oneCell">
    <xdr:from>
      <xdr:col>7</xdr:col>
      <xdr:colOff>128264</xdr:colOff>
      <xdr:row>358</xdr:row>
      <xdr:rowOff>72027</xdr:rowOff>
    </xdr:from>
    <xdr:to>
      <xdr:col>11</xdr:col>
      <xdr:colOff>507954</xdr:colOff>
      <xdr:row>365</xdr:row>
      <xdr:rowOff>184050</xdr:rowOff>
    </xdr:to>
    <xdr:pic>
      <xdr:nvPicPr>
        <xdr:cNvPr id="49" name="Imagen 48">
          <a:extLst>
            <a:ext uri="{FF2B5EF4-FFF2-40B4-BE49-F238E27FC236}">
              <a16:creationId xmlns:a16="http://schemas.microsoft.com/office/drawing/2014/main" id="{B2467866-F5A1-43CC-BC24-B3924EC66445}"/>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a:ext>
          </a:extLst>
        </a:blip>
        <a:stretch>
          <a:fillRect/>
        </a:stretch>
      </xdr:blipFill>
      <xdr:spPr>
        <a:xfrm>
          <a:off x="4532624" y="73536447"/>
          <a:ext cx="4227790" cy="2298963"/>
        </a:xfrm>
        <a:prstGeom prst="rect">
          <a:avLst/>
        </a:prstGeom>
      </xdr:spPr>
    </xdr:pic>
    <xdr:clientData/>
  </xdr:twoCellAnchor>
  <xdr:twoCellAnchor editAs="oneCell">
    <xdr:from>
      <xdr:col>1</xdr:col>
      <xdr:colOff>109746</xdr:colOff>
      <xdr:row>368</xdr:row>
      <xdr:rowOff>272382</xdr:rowOff>
    </xdr:from>
    <xdr:to>
      <xdr:col>6</xdr:col>
      <xdr:colOff>907471</xdr:colOff>
      <xdr:row>375</xdr:row>
      <xdr:rowOff>40846</xdr:rowOff>
    </xdr:to>
    <xdr:pic>
      <xdr:nvPicPr>
        <xdr:cNvPr id="50" name="Imagen 49">
          <a:extLst>
            <a:ext uri="{FF2B5EF4-FFF2-40B4-BE49-F238E27FC236}">
              <a16:creationId xmlns:a16="http://schemas.microsoft.com/office/drawing/2014/main" id="{B320E716-A994-4B5A-B4D0-762DBC581D77}"/>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a:ext>
          </a:extLst>
        </a:blip>
        <a:stretch>
          <a:fillRect/>
        </a:stretch>
      </xdr:blipFill>
      <xdr:spPr>
        <a:xfrm>
          <a:off x="353586" y="76617162"/>
          <a:ext cx="3838105" cy="2062084"/>
        </a:xfrm>
        <a:prstGeom prst="rect">
          <a:avLst/>
        </a:prstGeom>
      </xdr:spPr>
    </xdr:pic>
    <xdr:clientData/>
  </xdr:twoCellAnchor>
  <xdr:twoCellAnchor editAs="oneCell">
    <xdr:from>
      <xdr:col>7</xdr:col>
      <xdr:colOff>135280</xdr:colOff>
      <xdr:row>368</xdr:row>
      <xdr:rowOff>221918</xdr:rowOff>
    </xdr:from>
    <xdr:to>
      <xdr:col>11</xdr:col>
      <xdr:colOff>519986</xdr:colOff>
      <xdr:row>375</xdr:row>
      <xdr:rowOff>205608</xdr:rowOff>
    </xdr:to>
    <xdr:pic>
      <xdr:nvPicPr>
        <xdr:cNvPr id="51" name="Imagen 50">
          <a:extLst>
            <a:ext uri="{FF2B5EF4-FFF2-40B4-BE49-F238E27FC236}">
              <a16:creationId xmlns:a16="http://schemas.microsoft.com/office/drawing/2014/main" id="{BBF357EE-DE48-4E00-B5BB-4567C7F6E97D}"/>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a:ext>
          </a:extLst>
        </a:blip>
        <a:stretch>
          <a:fillRect/>
        </a:stretch>
      </xdr:blipFill>
      <xdr:spPr>
        <a:xfrm>
          <a:off x="4539640" y="76566698"/>
          <a:ext cx="4232806" cy="2277310"/>
        </a:xfrm>
        <a:prstGeom prst="rect">
          <a:avLst/>
        </a:prstGeom>
      </xdr:spPr>
    </xdr:pic>
    <xdr:clientData/>
  </xdr:twoCellAnchor>
  <xdr:twoCellAnchor editAs="oneCell">
    <xdr:from>
      <xdr:col>2</xdr:col>
      <xdr:colOff>182922</xdr:colOff>
      <xdr:row>379</xdr:row>
      <xdr:rowOff>117143</xdr:rowOff>
    </xdr:from>
    <xdr:to>
      <xdr:col>6</xdr:col>
      <xdr:colOff>644282</xdr:colOff>
      <xdr:row>386</xdr:row>
      <xdr:rowOff>234183</xdr:rowOff>
    </xdr:to>
    <xdr:pic>
      <xdr:nvPicPr>
        <xdr:cNvPr id="52" name="Imagen 51">
          <a:extLst>
            <a:ext uri="{FF2B5EF4-FFF2-40B4-BE49-F238E27FC236}">
              <a16:creationId xmlns:a16="http://schemas.microsoft.com/office/drawing/2014/main" id="{D1A4BF96-6A1B-4167-8687-D374C9B5B2E4}"/>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a:ext>
          </a:extLst>
        </a:blip>
        <a:stretch>
          <a:fillRect/>
        </a:stretch>
      </xdr:blipFill>
      <xdr:spPr>
        <a:xfrm>
          <a:off x="746802" y="80188103"/>
          <a:ext cx="3181700" cy="2303980"/>
        </a:xfrm>
        <a:prstGeom prst="rect">
          <a:avLst/>
        </a:prstGeom>
      </xdr:spPr>
    </xdr:pic>
    <xdr:clientData/>
  </xdr:twoCellAnchor>
  <xdr:twoCellAnchor editAs="oneCell">
    <xdr:from>
      <xdr:col>8</xdr:col>
      <xdr:colOff>55589</xdr:colOff>
      <xdr:row>379</xdr:row>
      <xdr:rowOff>82551</xdr:rowOff>
    </xdr:from>
    <xdr:to>
      <xdr:col>10</xdr:col>
      <xdr:colOff>876391</xdr:colOff>
      <xdr:row>386</xdr:row>
      <xdr:rowOff>202099</xdr:rowOff>
    </xdr:to>
    <xdr:pic>
      <xdr:nvPicPr>
        <xdr:cNvPr id="53" name="Imagen 52">
          <a:extLst>
            <a:ext uri="{FF2B5EF4-FFF2-40B4-BE49-F238E27FC236}">
              <a16:creationId xmlns:a16="http://schemas.microsoft.com/office/drawing/2014/main" id="{0DABA76E-6BC9-4C2A-AD92-C08CE48F2301}"/>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a:ext>
          </a:extLst>
        </a:blip>
        <a:stretch>
          <a:fillRect/>
        </a:stretch>
      </xdr:blipFill>
      <xdr:spPr>
        <a:xfrm>
          <a:off x="5046689" y="80153511"/>
          <a:ext cx="3160142" cy="2306488"/>
        </a:xfrm>
        <a:prstGeom prst="rect">
          <a:avLst/>
        </a:prstGeom>
      </xdr:spPr>
    </xdr:pic>
    <xdr:clientData/>
  </xdr:twoCellAnchor>
  <xdr:twoCellAnchor editAs="oneCell">
    <xdr:from>
      <xdr:col>2</xdr:col>
      <xdr:colOff>21167</xdr:colOff>
      <xdr:row>389</xdr:row>
      <xdr:rowOff>99287</xdr:rowOff>
    </xdr:from>
    <xdr:to>
      <xdr:col>6</xdr:col>
      <xdr:colOff>786989</xdr:colOff>
      <xdr:row>396</xdr:row>
      <xdr:rowOff>242515</xdr:rowOff>
    </xdr:to>
    <xdr:pic>
      <xdr:nvPicPr>
        <xdr:cNvPr id="54" name="Imagen 53">
          <a:extLst>
            <a:ext uri="{FF2B5EF4-FFF2-40B4-BE49-F238E27FC236}">
              <a16:creationId xmlns:a16="http://schemas.microsoft.com/office/drawing/2014/main" id="{F0A20E9C-E126-459B-B0C9-861506162FEA}"/>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a:ext>
          </a:extLst>
        </a:blip>
        <a:stretch>
          <a:fillRect/>
        </a:stretch>
      </xdr:blipFill>
      <xdr:spPr>
        <a:xfrm>
          <a:off x="585047" y="83050607"/>
          <a:ext cx="3486162" cy="2543528"/>
        </a:xfrm>
        <a:prstGeom prst="rect">
          <a:avLst/>
        </a:prstGeom>
      </xdr:spPr>
    </xdr:pic>
    <xdr:clientData/>
  </xdr:twoCellAnchor>
  <xdr:twoCellAnchor editAs="oneCell">
    <xdr:from>
      <xdr:col>7</xdr:col>
      <xdr:colOff>449792</xdr:colOff>
      <xdr:row>389</xdr:row>
      <xdr:rowOff>125102</xdr:rowOff>
    </xdr:from>
    <xdr:to>
      <xdr:col>11</xdr:col>
      <xdr:colOff>110714</xdr:colOff>
      <xdr:row>396</xdr:row>
      <xdr:rowOff>273848</xdr:rowOff>
    </xdr:to>
    <xdr:pic>
      <xdr:nvPicPr>
        <xdr:cNvPr id="55" name="Imagen 54">
          <a:extLst>
            <a:ext uri="{FF2B5EF4-FFF2-40B4-BE49-F238E27FC236}">
              <a16:creationId xmlns:a16="http://schemas.microsoft.com/office/drawing/2014/main" id="{17FE1C0F-0714-4021-A840-E53C38E8B80F}"/>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a:ext>
          </a:extLst>
        </a:blip>
        <a:stretch>
          <a:fillRect/>
        </a:stretch>
      </xdr:blipFill>
      <xdr:spPr>
        <a:xfrm>
          <a:off x="4854152" y="83076422"/>
          <a:ext cx="3509022" cy="2549046"/>
        </a:xfrm>
        <a:prstGeom prst="rect">
          <a:avLst/>
        </a:prstGeom>
      </xdr:spPr>
    </xdr:pic>
    <xdr:clientData/>
  </xdr:twoCellAnchor>
  <xdr:twoCellAnchor editAs="oneCell">
    <xdr:from>
      <xdr:col>2</xdr:col>
      <xdr:colOff>24550</xdr:colOff>
      <xdr:row>399</xdr:row>
      <xdr:rowOff>58427</xdr:rowOff>
    </xdr:from>
    <xdr:to>
      <xdr:col>6</xdr:col>
      <xdr:colOff>793130</xdr:colOff>
      <xdr:row>406</xdr:row>
      <xdr:rowOff>273848</xdr:rowOff>
    </xdr:to>
    <xdr:pic>
      <xdr:nvPicPr>
        <xdr:cNvPr id="56" name="Imagen 55">
          <a:extLst>
            <a:ext uri="{FF2B5EF4-FFF2-40B4-BE49-F238E27FC236}">
              <a16:creationId xmlns:a16="http://schemas.microsoft.com/office/drawing/2014/main" id="{EA33EAEB-C62E-4591-BFC2-63A87D67483A}"/>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a:ext>
          </a:extLst>
        </a:blip>
        <a:stretch>
          <a:fillRect/>
        </a:stretch>
      </xdr:blipFill>
      <xdr:spPr>
        <a:xfrm>
          <a:off x="588430" y="86111087"/>
          <a:ext cx="3488920" cy="2509041"/>
        </a:xfrm>
        <a:prstGeom prst="rect">
          <a:avLst/>
        </a:prstGeom>
      </xdr:spPr>
    </xdr:pic>
    <xdr:clientData/>
  </xdr:twoCellAnchor>
  <xdr:twoCellAnchor editAs="oneCell">
    <xdr:from>
      <xdr:col>7</xdr:col>
      <xdr:colOff>468842</xdr:colOff>
      <xdr:row>399</xdr:row>
      <xdr:rowOff>55044</xdr:rowOff>
    </xdr:from>
    <xdr:to>
      <xdr:col>11</xdr:col>
      <xdr:colOff>129764</xdr:colOff>
      <xdr:row>406</xdr:row>
      <xdr:rowOff>267707</xdr:rowOff>
    </xdr:to>
    <xdr:pic>
      <xdr:nvPicPr>
        <xdr:cNvPr id="57" name="Imagen 56">
          <a:extLst>
            <a:ext uri="{FF2B5EF4-FFF2-40B4-BE49-F238E27FC236}">
              <a16:creationId xmlns:a16="http://schemas.microsoft.com/office/drawing/2014/main" id="{189A6982-6ECB-43D1-83B5-FD44E0EF7AD7}"/>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a:ext>
          </a:extLst>
        </a:blip>
        <a:stretch>
          <a:fillRect/>
        </a:stretch>
      </xdr:blipFill>
      <xdr:spPr>
        <a:xfrm>
          <a:off x="4873202" y="86107704"/>
          <a:ext cx="3509022" cy="2506283"/>
        </a:xfrm>
        <a:prstGeom prst="rect">
          <a:avLst/>
        </a:prstGeom>
      </xdr:spPr>
    </xdr:pic>
    <xdr:clientData/>
  </xdr:twoCellAnchor>
  <xdr:twoCellAnchor editAs="oneCell">
    <xdr:from>
      <xdr:col>2</xdr:col>
      <xdr:colOff>87842</xdr:colOff>
      <xdr:row>409</xdr:row>
      <xdr:rowOff>65192</xdr:rowOff>
    </xdr:from>
    <xdr:to>
      <xdr:col>6</xdr:col>
      <xdr:colOff>853664</xdr:colOff>
      <xdr:row>416</xdr:row>
      <xdr:rowOff>286132</xdr:rowOff>
    </xdr:to>
    <xdr:pic>
      <xdr:nvPicPr>
        <xdr:cNvPr id="58" name="Imagen 57">
          <a:extLst>
            <a:ext uri="{FF2B5EF4-FFF2-40B4-BE49-F238E27FC236}">
              <a16:creationId xmlns:a16="http://schemas.microsoft.com/office/drawing/2014/main" id="{A2EEBE0D-D0CC-45D4-A8CC-F659BA55BD06}"/>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a:ext>
          </a:extLst>
        </a:blip>
        <a:stretch>
          <a:fillRect/>
        </a:stretch>
      </xdr:blipFill>
      <xdr:spPr>
        <a:xfrm>
          <a:off x="651722" y="89272532"/>
          <a:ext cx="3486162" cy="2514560"/>
        </a:xfrm>
        <a:prstGeom prst="rect">
          <a:avLst/>
        </a:prstGeom>
      </xdr:spPr>
    </xdr:pic>
    <xdr:clientData/>
  </xdr:twoCellAnchor>
  <xdr:twoCellAnchor editAs="oneCell">
    <xdr:from>
      <xdr:col>7</xdr:col>
      <xdr:colOff>481750</xdr:colOff>
      <xdr:row>409</xdr:row>
      <xdr:rowOff>67952</xdr:rowOff>
    </xdr:from>
    <xdr:to>
      <xdr:col>11</xdr:col>
      <xdr:colOff>145430</xdr:colOff>
      <xdr:row>416</xdr:row>
      <xdr:rowOff>283373</xdr:rowOff>
    </xdr:to>
    <xdr:pic>
      <xdr:nvPicPr>
        <xdr:cNvPr id="59" name="Imagen 58">
          <a:extLst>
            <a:ext uri="{FF2B5EF4-FFF2-40B4-BE49-F238E27FC236}">
              <a16:creationId xmlns:a16="http://schemas.microsoft.com/office/drawing/2014/main" id="{261E28D8-156B-4690-AC55-2EF3ECE03D31}"/>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a:ext>
          </a:extLst>
        </a:blip>
        <a:stretch>
          <a:fillRect/>
        </a:stretch>
      </xdr:blipFill>
      <xdr:spPr>
        <a:xfrm>
          <a:off x="4886110" y="89275292"/>
          <a:ext cx="3511780" cy="2509041"/>
        </a:xfrm>
        <a:prstGeom prst="rect">
          <a:avLst/>
        </a:prstGeom>
      </xdr:spPr>
    </xdr:pic>
    <xdr:clientData/>
  </xdr:twoCellAnchor>
  <xdr:twoCellAnchor editAs="oneCell">
    <xdr:from>
      <xdr:col>2</xdr:col>
      <xdr:colOff>59267</xdr:colOff>
      <xdr:row>419</xdr:row>
      <xdr:rowOff>61187</xdr:rowOff>
    </xdr:from>
    <xdr:to>
      <xdr:col>6</xdr:col>
      <xdr:colOff>825089</xdr:colOff>
      <xdr:row>426</xdr:row>
      <xdr:rowOff>271090</xdr:rowOff>
    </xdr:to>
    <xdr:pic>
      <xdr:nvPicPr>
        <xdr:cNvPr id="60" name="Imagen 59">
          <a:extLst>
            <a:ext uri="{FF2B5EF4-FFF2-40B4-BE49-F238E27FC236}">
              <a16:creationId xmlns:a16="http://schemas.microsoft.com/office/drawing/2014/main" id="{D4B7F523-7516-4BCA-9223-AEA4C70518A9}"/>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a:ext>
          </a:extLst>
        </a:blip>
        <a:stretch>
          <a:fillRect/>
        </a:stretch>
      </xdr:blipFill>
      <xdr:spPr>
        <a:xfrm>
          <a:off x="623147" y="92423207"/>
          <a:ext cx="3486162" cy="2503523"/>
        </a:xfrm>
        <a:prstGeom prst="rect">
          <a:avLst/>
        </a:prstGeom>
      </xdr:spPr>
    </xdr:pic>
    <xdr:clientData/>
  </xdr:twoCellAnchor>
  <xdr:twoCellAnchor editAs="oneCell">
    <xdr:from>
      <xdr:col>7</xdr:col>
      <xdr:colOff>481750</xdr:colOff>
      <xdr:row>419</xdr:row>
      <xdr:rowOff>55044</xdr:rowOff>
    </xdr:from>
    <xdr:to>
      <xdr:col>11</xdr:col>
      <xdr:colOff>145430</xdr:colOff>
      <xdr:row>426</xdr:row>
      <xdr:rowOff>267707</xdr:rowOff>
    </xdr:to>
    <xdr:pic>
      <xdr:nvPicPr>
        <xdr:cNvPr id="61" name="Imagen 60">
          <a:extLst>
            <a:ext uri="{FF2B5EF4-FFF2-40B4-BE49-F238E27FC236}">
              <a16:creationId xmlns:a16="http://schemas.microsoft.com/office/drawing/2014/main" id="{8D94AA85-D5E5-4DD1-B7B2-2F5152E2B941}"/>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a:ext>
          </a:extLst>
        </a:blip>
        <a:stretch>
          <a:fillRect/>
        </a:stretch>
      </xdr:blipFill>
      <xdr:spPr>
        <a:xfrm>
          <a:off x="4886110" y="92417064"/>
          <a:ext cx="3511780" cy="2506283"/>
        </a:xfrm>
        <a:prstGeom prst="rect">
          <a:avLst/>
        </a:prstGeom>
      </xdr:spPr>
    </xdr:pic>
    <xdr:clientData/>
  </xdr:twoCellAnchor>
  <xdr:twoCellAnchor editAs="oneCell">
    <xdr:from>
      <xdr:col>2</xdr:col>
      <xdr:colOff>81700</xdr:colOff>
      <xdr:row>430</xdr:row>
      <xdr:rowOff>52285</xdr:rowOff>
    </xdr:from>
    <xdr:to>
      <xdr:col>6</xdr:col>
      <xdr:colOff>850280</xdr:colOff>
      <xdr:row>437</xdr:row>
      <xdr:rowOff>270465</xdr:rowOff>
    </xdr:to>
    <xdr:pic>
      <xdr:nvPicPr>
        <xdr:cNvPr id="62" name="Imagen 61">
          <a:extLst>
            <a:ext uri="{FF2B5EF4-FFF2-40B4-BE49-F238E27FC236}">
              <a16:creationId xmlns:a16="http://schemas.microsoft.com/office/drawing/2014/main" id="{4D06493A-3BE5-4AB6-9C16-9BC01776C0FE}"/>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a:ext>
          </a:extLst>
        </a:blip>
        <a:stretch>
          <a:fillRect/>
        </a:stretch>
      </xdr:blipFill>
      <xdr:spPr>
        <a:xfrm>
          <a:off x="645580" y="96803425"/>
          <a:ext cx="3488920" cy="2511800"/>
        </a:xfrm>
        <a:prstGeom prst="rect">
          <a:avLst/>
        </a:prstGeom>
      </xdr:spPr>
    </xdr:pic>
    <xdr:clientData/>
  </xdr:twoCellAnchor>
  <xdr:twoCellAnchor editAs="oneCell">
    <xdr:from>
      <xdr:col>7</xdr:col>
      <xdr:colOff>478367</xdr:colOff>
      <xdr:row>430</xdr:row>
      <xdr:rowOff>61810</xdr:rowOff>
    </xdr:from>
    <xdr:to>
      <xdr:col>11</xdr:col>
      <xdr:colOff>139289</xdr:colOff>
      <xdr:row>437</xdr:row>
      <xdr:rowOff>279990</xdr:rowOff>
    </xdr:to>
    <xdr:pic>
      <xdr:nvPicPr>
        <xdr:cNvPr id="63" name="Imagen 62">
          <a:extLst>
            <a:ext uri="{FF2B5EF4-FFF2-40B4-BE49-F238E27FC236}">
              <a16:creationId xmlns:a16="http://schemas.microsoft.com/office/drawing/2014/main" id="{935669E5-1962-473C-A2F2-C1D56853C981}"/>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a:ext>
          </a:extLst>
        </a:blip>
        <a:stretch>
          <a:fillRect/>
        </a:stretch>
      </xdr:blipFill>
      <xdr:spPr>
        <a:xfrm>
          <a:off x="4882727" y="96812950"/>
          <a:ext cx="3509022" cy="2511800"/>
        </a:xfrm>
        <a:prstGeom prst="rect">
          <a:avLst/>
        </a:prstGeom>
      </xdr:spPr>
    </xdr:pic>
    <xdr:clientData/>
  </xdr:twoCellAnchor>
  <xdr:twoCellAnchor editAs="oneCell">
    <xdr:from>
      <xdr:col>2</xdr:col>
      <xdr:colOff>100750</xdr:colOff>
      <xdr:row>441</xdr:row>
      <xdr:rowOff>39377</xdr:rowOff>
    </xdr:from>
    <xdr:to>
      <xdr:col>6</xdr:col>
      <xdr:colOff>869330</xdr:colOff>
      <xdr:row>448</xdr:row>
      <xdr:rowOff>254798</xdr:rowOff>
    </xdr:to>
    <xdr:pic>
      <xdr:nvPicPr>
        <xdr:cNvPr id="64" name="Imagen 63">
          <a:extLst>
            <a:ext uri="{FF2B5EF4-FFF2-40B4-BE49-F238E27FC236}">
              <a16:creationId xmlns:a16="http://schemas.microsoft.com/office/drawing/2014/main" id="{BD4609BF-7D4D-4932-82CA-44BFE9287B33}"/>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a:ext>
          </a:extLst>
        </a:blip>
        <a:stretch>
          <a:fillRect/>
        </a:stretch>
      </xdr:blipFill>
      <xdr:spPr>
        <a:xfrm>
          <a:off x="664630" y="100600517"/>
          <a:ext cx="3488920" cy="2509041"/>
        </a:xfrm>
        <a:prstGeom prst="rect">
          <a:avLst/>
        </a:prstGeom>
      </xdr:spPr>
    </xdr:pic>
    <xdr:clientData/>
  </xdr:twoCellAnchor>
  <xdr:twoCellAnchor editAs="oneCell">
    <xdr:from>
      <xdr:col>7</xdr:col>
      <xdr:colOff>474985</xdr:colOff>
      <xdr:row>441</xdr:row>
      <xdr:rowOff>55044</xdr:rowOff>
    </xdr:from>
    <xdr:to>
      <xdr:col>11</xdr:col>
      <xdr:colOff>133147</xdr:colOff>
      <xdr:row>448</xdr:row>
      <xdr:rowOff>267707</xdr:rowOff>
    </xdr:to>
    <xdr:pic>
      <xdr:nvPicPr>
        <xdr:cNvPr id="65" name="Imagen 64">
          <a:extLst>
            <a:ext uri="{FF2B5EF4-FFF2-40B4-BE49-F238E27FC236}">
              <a16:creationId xmlns:a16="http://schemas.microsoft.com/office/drawing/2014/main" id="{0EB30F3D-9883-4F57-94BA-0DCC7FDB9DD7}"/>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a:ext>
          </a:extLst>
        </a:blip>
        <a:stretch>
          <a:fillRect/>
        </a:stretch>
      </xdr:blipFill>
      <xdr:spPr>
        <a:xfrm>
          <a:off x="4879345" y="100616184"/>
          <a:ext cx="3506262" cy="2506283"/>
        </a:xfrm>
        <a:prstGeom prst="rect">
          <a:avLst/>
        </a:prstGeom>
      </xdr:spPr>
    </xdr:pic>
    <xdr:clientData/>
  </xdr:twoCellAnchor>
  <xdr:twoCellAnchor editAs="oneCell">
    <xdr:from>
      <xdr:col>2</xdr:col>
      <xdr:colOff>106892</xdr:colOff>
      <xdr:row>451</xdr:row>
      <xdr:rowOff>71335</xdr:rowOff>
    </xdr:from>
    <xdr:to>
      <xdr:col>6</xdr:col>
      <xdr:colOff>872714</xdr:colOff>
      <xdr:row>458</xdr:row>
      <xdr:rowOff>289515</xdr:rowOff>
    </xdr:to>
    <xdr:pic>
      <xdr:nvPicPr>
        <xdr:cNvPr id="66" name="Imagen 65">
          <a:extLst>
            <a:ext uri="{FF2B5EF4-FFF2-40B4-BE49-F238E27FC236}">
              <a16:creationId xmlns:a16="http://schemas.microsoft.com/office/drawing/2014/main" id="{C01DAF93-D3B3-408C-9BC7-3DC49FE4E1EB}"/>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a:ext>
          </a:extLst>
        </a:blip>
        <a:stretch>
          <a:fillRect/>
        </a:stretch>
      </xdr:blipFill>
      <xdr:spPr>
        <a:xfrm>
          <a:off x="670772" y="103787155"/>
          <a:ext cx="3486162" cy="2511800"/>
        </a:xfrm>
        <a:prstGeom prst="rect">
          <a:avLst/>
        </a:prstGeom>
      </xdr:spPr>
    </xdr:pic>
    <xdr:clientData/>
  </xdr:twoCellAnchor>
  <xdr:twoCellAnchor editAs="oneCell">
    <xdr:from>
      <xdr:col>7</xdr:col>
      <xdr:colOff>468842</xdr:colOff>
      <xdr:row>451</xdr:row>
      <xdr:rowOff>64569</xdr:rowOff>
    </xdr:from>
    <xdr:to>
      <xdr:col>11</xdr:col>
      <xdr:colOff>129764</xdr:colOff>
      <xdr:row>458</xdr:row>
      <xdr:rowOff>277232</xdr:rowOff>
    </xdr:to>
    <xdr:pic>
      <xdr:nvPicPr>
        <xdr:cNvPr id="67" name="Imagen 66">
          <a:extLst>
            <a:ext uri="{FF2B5EF4-FFF2-40B4-BE49-F238E27FC236}">
              <a16:creationId xmlns:a16="http://schemas.microsoft.com/office/drawing/2014/main" id="{B424CF0A-E399-4E4A-80F6-25F9918D83C2}"/>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a:ext>
          </a:extLst>
        </a:blip>
        <a:stretch>
          <a:fillRect/>
        </a:stretch>
      </xdr:blipFill>
      <xdr:spPr>
        <a:xfrm>
          <a:off x="4873202" y="103780389"/>
          <a:ext cx="3509022" cy="2506283"/>
        </a:xfrm>
        <a:prstGeom prst="rect">
          <a:avLst/>
        </a:prstGeom>
      </xdr:spPr>
    </xdr:pic>
    <xdr:clientData/>
  </xdr:twoCellAnchor>
  <xdr:twoCellAnchor editAs="oneCell">
    <xdr:from>
      <xdr:col>2</xdr:col>
      <xdr:colOff>53125</xdr:colOff>
      <xdr:row>462</xdr:row>
      <xdr:rowOff>35994</xdr:rowOff>
    </xdr:from>
    <xdr:to>
      <xdr:col>6</xdr:col>
      <xdr:colOff>821705</xdr:colOff>
      <xdr:row>469</xdr:row>
      <xdr:rowOff>248657</xdr:rowOff>
    </xdr:to>
    <xdr:pic>
      <xdr:nvPicPr>
        <xdr:cNvPr id="68" name="Imagen 67">
          <a:extLst>
            <a:ext uri="{FF2B5EF4-FFF2-40B4-BE49-F238E27FC236}">
              <a16:creationId xmlns:a16="http://schemas.microsoft.com/office/drawing/2014/main" id="{1CCA1AAB-83D1-464B-96BC-5CE1DBB2A9DE}"/>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a:ext>
          </a:extLst>
        </a:blip>
        <a:stretch>
          <a:fillRect/>
        </a:stretch>
      </xdr:blipFill>
      <xdr:spPr>
        <a:xfrm>
          <a:off x="617005" y="107919954"/>
          <a:ext cx="3488920" cy="2506283"/>
        </a:xfrm>
        <a:prstGeom prst="rect">
          <a:avLst/>
        </a:prstGeom>
      </xdr:spPr>
    </xdr:pic>
    <xdr:clientData/>
  </xdr:twoCellAnchor>
  <xdr:twoCellAnchor editAs="oneCell">
    <xdr:from>
      <xdr:col>7</xdr:col>
      <xdr:colOff>497417</xdr:colOff>
      <xdr:row>462</xdr:row>
      <xdr:rowOff>58427</xdr:rowOff>
    </xdr:from>
    <xdr:to>
      <xdr:col>11</xdr:col>
      <xdr:colOff>158339</xdr:colOff>
      <xdr:row>469</xdr:row>
      <xdr:rowOff>273848</xdr:rowOff>
    </xdr:to>
    <xdr:pic>
      <xdr:nvPicPr>
        <xdr:cNvPr id="69" name="Imagen 68">
          <a:extLst>
            <a:ext uri="{FF2B5EF4-FFF2-40B4-BE49-F238E27FC236}">
              <a16:creationId xmlns:a16="http://schemas.microsoft.com/office/drawing/2014/main" id="{DD7ACCEE-7D90-4C99-981B-907FF75E5921}"/>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a:ext>
          </a:extLst>
        </a:blip>
        <a:stretch>
          <a:fillRect/>
        </a:stretch>
      </xdr:blipFill>
      <xdr:spPr>
        <a:xfrm>
          <a:off x="4901777" y="107942387"/>
          <a:ext cx="3509022" cy="2509041"/>
        </a:xfrm>
        <a:prstGeom prst="rect">
          <a:avLst/>
        </a:prstGeom>
      </xdr:spPr>
    </xdr:pic>
    <xdr:clientData/>
  </xdr:twoCellAnchor>
  <xdr:twoCellAnchor editAs="oneCell">
    <xdr:from>
      <xdr:col>2</xdr:col>
      <xdr:colOff>62650</xdr:colOff>
      <xdr:row>472</xdr:row>
      <xdr:rowOff>89762</xdr:rowOff>
    </xdr:from>
    <xdr:to>
      <xdr:col>6</xdr:col>
      <xdr:colOff>831230</xdr:colOff>
      <xdr:row>479</xdr:row>
      <xdr:rowOff>299665</xdr:rowOff>
    </xdr:to>
    <xdr:pic>
      <xdr:nvPicPr>
        <xdr:cNvPr id="70" name="Imagen 69">
          <a:extLst>
            <a:ext uri="{FF2B5EF4-FFF2-40B4-BE49-F238E27FC236}">
              <a16:creationId xmlns:a16="http://schemas.microsoft.com/office/drawing/2014/main" id="{44F8568A-F7B2-4E2D-8DC6-EB21AD2724A2}"/>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a:ext>
          </a:extLst>
        </a:blip>
        <a:stretch>
          <a:fillRect/>
        </a:stretch>
      </xdr:blipFill>
      <xdr:spPr>
        <a:xfrm>
          <a:off x="626530" y="111128402"/>
          <a:ext cx="3488920" cy="2503523"/>
        </a:xfrm>
        <a:prstGeom prst="rect">
          <a:avLst/>
        </a:prstGeom>
      </xdr:spPr>
    </xdr:pic>
    <xdr:clientData/>
  </xdr:twoCellAnchor>
  <xdr:twoCellAnchor editAs="oneCell">
    <xdr:from>
      <xdr:col>7</xdr:col>
      <xdr:colOff>506942</xdr:colOff>
      <xdr:row>472</xdr:row>
      <xdr:rowOff>39377</xdr:rowOff>
    </xdr:from>
    <xdr:to>
      <xdr:col>11</xdr:col>
      <xdr:colOff>167864</xdr:colOff>
      <xdr:row>479</xdr:row>
      <xdr:rowOff>254798</xdr:rowOff>
    </xdr:to>
    <xdr:pic>
      <xdr:nvPicPr>
        <xdr:cNvPr id="71" name="Imagen 70">
          <a:extLst>
            <a:ext uri="{FF2B5EF4-FFF2-40B4-BE49-F238E27FC236}">
              <a16:creationId xmlns:a16="http://schemas.microsoft.com/office/drawing/2014/main" id="{595215C6-EAFD-4A1C-B936-3934BDB1DB42}"/>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a:ext>
          </a:extLst>
        </a:blip>
        <a:stretch>
          <a:fillRect/>
        </a:stretch>
      </xdr:blipFill>
      <xdr:spPr>
        <a:xfrm>
          <a:off x="4911302" y="111078017"/>
          <a:ext cx="3509022" cy="2509041"/>
        </a:xfrm>
        <a:prstGeom prst="rect">
          <a:avLst/>
        </a:prstGeom>
      </xdr:spPr>
    </xdr:pic>
    <xdr:clientData/>
  </xdr:twoCellAnchor>
  <xdr:twoCellAnchor editAs="oneCell">
    <xdr:from>
      <xdr:col>1</xdr:col>
      <xdr:colOff>294632</xdr:colOff>
      <xdr:row>482</xdr:row>
      <xdr:rowOff>58427</xdr:rowOff>
    </xdr:from>
    <xdr:to>
      <xdr:col>6</xdr:col>
      <xdr:colOff>751646</xdr:colOff>
      <xdr:row>489</xdr:row>
      <xdr:rowOff>273849</xdr:rowOff>
    </xdr:to>
    <xdr:pic>
      <xdr:nvPicPr>
        <xdr:cNvPr id="72" name="Imagen 71">
          <a:extLst>
            <a:ext uri="{FF2B5EF4-FFF2-40B4-BE49-F238E27FC236}">
              <a16:creationId xmlns:a16="http://schemas.microsoft.com/office/drawing/2014/main" id="{72E39BD3-46B8-46FE-AD28-8D39BA7BB00D}"/>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a:ext>
          </a:extLst>
        </a:blip>
        <a:stretch>
          <a:fillRect/>
        </a:stretch>
      </xdr:blipFill>
      <xdr:spPr>
        <a:xfrm>
          <a:off x="538472" y="114251747"/>
          <a:ext cx="3497394" cy="2509042"/>
        </a:xfrm>
        <a:prstGeom prst="rect">
          <a:avLst/>
        </a:prstGeom>
      </xdr:spPr>
    </xdr:pic>
    <xdr:clientData/>
  </xdr:twoCellAnchor>
  <xdr:twoCellAnchor editAs="oneCell">
    <xdr:from>
      <xdr:col>7</xdr:col>
      <xdr:colOff>532757</xdr:colOff>
      <xdr:row>482</xdr:row>
      <xdr:rowOff>58427</xdr:rowOff>
    </xdr:from>
    <xdr:to>
      <xdr:col>11</xdr:col>
      <xdr:colOff>199196</xdr:colOff>
      <xdr:row>489</xdr:row>
      <xdr:rowOff>273848</xdr:rowOff>
    </xdr:to>
    <xdr:pic>
      <xdr:nvPicPr>
        <xdr:cNvPr id="73" name="Imagen 72">
          <a:extLst>
            <a:ext uri="{FF2B5EF4-FFF2-40B4-BE49-F238E27FC236}">
              <a16:creationId xmlns:a16="http://schemas.microsoft.com/office/drawing/2014/main" id="{F4FAA162-6DB8-4B36-A6C6-C4940EFC2B5D}"/>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a:ext>
          </a:extLst>
        </a:blip>
        <a:stretch>
          <a:fillRect/>
        </a:stretch>
      </xdr:blipFill>
      <xdr:spPr>
        <a:xfrm>
          <a:off x="4937117" y="114251747"/>
          <a:ext cx="3514539" cy="2509041"/>
        </a:xfrm>
        <a:prstGeom prst="rect">
          <a:avLst/>
        </a:prstGeom>
      </xdr:spPr>
    </xdr:pic>
    <xdr:clientData/>
  </xdr:twoCellAnchor>
  <xdr:twoCellAnchor editAs="oneCell">
    <xdr:from>
      <xdr:col>1</xdr:col>
      <xdr:colOff>107464</xdr:colOff>
      <xdr:row>503</xdr:row>
      <xdr:rowOff>254672</xdr:rowOff>
    </xdr:from>
    <xdr:to>
      <xdr:col>6</xdr:col>
      <xdr:colOff>909750</xdr:colOff>
      <xdr:row>510</xdr:row>
      <xdr:rowOff>29977</xdr:rowOff>
    </xdr:to>
    <xdr:pic>
      <xdr:nvPicPr>
        <xdr:cNvPr id="74" name="Imagen 73">
          <a:extLst>
            <a:ext uri="{FF2B5EF4-FFF2-40B4-BE49-F238E27FC236}">
              <a16:creationId xmlns:a16="http://schemas.microsoft.com/office/drawing/2014/main" id="{CD2B4DB5-F6D8-4E53-9319-47591B4B851A}"/>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a:ext>
          </a:extLst>
        </a:blip>
        <a:stretch>
          <a:fillRect/>
        </a:stretch>
      </xdr:blipFill>
      <xdr:spPr>
        <a:xfrm>
          <a:off x="351304" y="122128952"/>
          <a:ext cx="3842666" cy="2068925"/>
        </a:xfrm>
        <a:prstGeom prst="rect">
          <a:avLst/>
        </a:prstGeom>
      </xdr:spPr>
    </xdr:pic>
    <xdr:clientData/>
  </xdr:twoCellAnchor>
  <xdr:twoCellAnchor editAs="oneCell">
    <xdr:from>
      <xdr:col>1</xdr:col>
      <xdr:colOff>157371</xdr:colOff>
      <xdr:row>493</xdr:row>
      <xdr:rowOff>212950</xdr:rowOff>
    </xdr:from>
    <xdr:to>
      <xdr:col>6</xdr:col>
      <xdr:colOff>955096</xdr:colOff>
      <xdr:row>499</xdr:row>
      <xdr:rowOff>319350</xdr:rowOff>
    </xdr:to>
    <xdr:pic>
      <xdr:nvPicPr>
        <xdr:cNvPr id="75" name="Imagen 74">
          <a:extLst>
            <a:ext uri="{FF2B5EF4-FFF2-40B4-BE49-F238E27FC236}">
              <a16:creationId xmlns:a16="http://schemas.microsoft.com/office/drawing/2014/main" id="{CCE89DC7-5839-41C9-BB37-84103BAEE0B8}"/>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a:ext>
          </a:extLst>
        </a:blip>
        <a:stretch>
          <a:fillRect/>
        </a:stretch>
      </xdr:blipFill>
      <xdr:spPr>
        <a:xfrm>
          <a:off x="401211" y="118932550"/>
          <a:ext cx="3838105" cy="2072360"/>
        </a:xfrm>
        <a:prstGeom prst="rect">
          <a:avLst/>
        </a:prstGeom>
      </xdr:spPr>
    </xdr:pic>
    <xdr:clientData/>
  </xdr:twoCellAnchor>
  <xdr:twoCellAnchor editAs="oneCell">
    <xdr:from>
      <xdr:col>1</xdr:col>
      <xdr:colOff>136039</xdr:colOff>
      <xdr:row>513</xdr:row>
      <xdr:rowOff>270100</xdr:rowOff>
    </xdr:from>
    <xdr:to>
      <xdr:col>6</xdr:col>
      <xdr:colOff>938325</xdr:colOff>
      <xdr:row>520</xdr:row>
      <xdr:rowOff>43125</xdr:rowOff>
    </xdr:to>
    <xdr:pic>
      <xdr:nvPicPr>
        <xdr:cNvPr id="76" name="Imagen 75">
          <a:extLst>
            <a:ext uri="{FF2B5EF4-FFF2-40B4-BE49-F238E27FC236}">
              <a16:creationId xmlns:a16="http://schemas.microsoft.com/office/drawing/2014/main" id="{D10ED160-E4F1-49A1-8544-CE28BBD7AE7F}"/>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a:ext>
          </a:extLst>
        </a:blip>
        <a:stretch>
          <a:fillRect/>
        </a:stretch>
      </xdr:blipFill>
      <xdr:spPr>
        <a:xfrm>
          <a:off x="379879" y="125299060"/>
          <a:ext cx="3842666" cy="2066645"/>
        </a:xfrm>
        <a:prstGeom prst="rect">
          <a:avLst/>
        </a:prstGeom>
      </xdr:spPr>
    </xdr:pic>
    <xdr:clientData/>
  </xdr:twoCellAnchor>
  <xdr:twoCellAnchor editAs="oneCell">
    <xdr:from>
      <xdr:col>7</xdr:col>
      <xdr:colOff>124756</xdr:colOff>
      <xdr:row>503</xdr:row>
      <xdr:rowOff>136193</xdr:rowOff>
    </xdr:from>
    <xdr:to>
      <xdr:col>11</xdr:col>
      <xdr:colOff>501938</xdr:colOff>
      <xdr:row>510</xdr:row>
      <xdr:rowOff>119883</xdr:rowOff>
    </xdr:to>
    <xdr:pic>
      <xdr:nvPicPr>
        <xdr:cNvPr id="77" name="Imagen 76">
          <a:extLst>
            <a:ext uri="{FF2B5EF4-FFF2-40B4-BE49-F238E27FC236}">
              <a16:creationId xmlns:a16="http://schemas.microsoft.com/office/drawing/2014/main" id="{242CAE0E-04BB-4D1A-91B9-B3049A7E3781}"/>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a:ext>
          </a:extLst>
        </a:blip>
        <a:stretch>
          <a:fillRect/>
        </a:stretch>
      </xdr:blipFill>
      <xdr:spPr>
        <a:xfrm>
          <a:off x="4529116" y="122010473"/>
          <a:ext cx="4225282" cy="2277310"/>
        </a:xfrm>
        <a:prstGeom prst="rect">
          <a:avLst/>
        </a:prstGeom>
      </xdr:spPr>
    </xdr:pic>
    <xdr:clientData/>
  </xdr:twoCellAnchor>
  <xdr:twoCellAnchor editAs="oneCell">
    <xdr:from>
      <xdr:col>7</xdr:col>
      <xdr:colOff>122247</xdr:colOff>
      <xdr:row>493</xdr:row>
      <xdr:rowOff>149226</xdr:rowOff>
    </xdr:from>
    <xdr:to>
      <xdr:col>11</xdr:col>
      <xdr:colOff>504445</xdr:colOff>
      <xdr:row>500</xdr:row>
      <xdr:rowOff>135424</xdr:rowOff>
    </xdr:to>
    <xdr:pic>
      <xdr:nvPicPr>
        <xdr:cNvPr id="78" name="Imagen 77">
          <a:extLst>
            <a:ext uri="{FF2B5EF4-FFF2-40B4-BE49-F238E27FC236}">
              <a16:creationId xmlns:a16="http://schemas.microsoft.com/office/drawing/2014/main" id="{8DD8A128-5135-40D1-AACF-10C6A9D5AA4A}"/>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a:ext>
          </a:extLst>
        </a:blip>
        <a:stretch>
          <a:fillRect/>
        </a:stretch>
      </xdr:blipFill>
      <xdr:spPr>
        <a:xfrm>
          <a:off x="4526607" y="118868826"/>
          <a:ext cx="4230298" cy="2279818"/>
        </a:xfrm>
        <a:prstGeom prst="rect">
          <a:avLst/>
        </a:prstGeom>
      </xdr:spPr>
    </xdr:pic>
    <xdr:clientData/>
  </xdr:twoCellAnchor>
  <xdr:twoCellAnchor editAs="oneCell">
    <xdr:from>
      <xdr:col>7</xdr:col>
      <xdr:colOff>125755</xdr:colOff>
      <xdr:row>513</xdr:row>
      <xdr:rowOff>171783</xdr:rowOff>
    </xdr:from>
    <xdr:to>
      <xdr:col>11</xdr:col>
      <xdr:colOff>510461</xdr:colOff>
      <xdr:row>520</xdr:row>
      <xdr:rowOff>160490</xdr:rowOff>
    </xdr:to>
    <xdr:pic>
      <xdr:nvPicPr>
        <xdr:cNvPr id="79" name="Imagen 78">
          <a:extLst>
            <a:ext uri="{FF2B5EF4-FFF2-40B4-BE49-F238E27FC236}">
              <a16:creationId xmlns:a16="http://schemas.microsoft.com/office/drawing/2014/main" id="{69FFB9B2-0E9F-4070-BADB-4EB4D8589598}"/>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a:ext>
          </a:extLst>
        </a:blip>
        <a:stretch>
          <a:fillRect/>
        </a:stretch>
      </xdr:blipFill>
      <xdr:spPr>
        <a:xfrm>
          <a:off x="4530115" y="125200743"/>
          <a:ext cx="4232806" cy="2282327"/>
        </a:xfrm>
        <a:prstGeom prst="rect">
          <a:avLst/>
        </a:prstGeom>
      </xdr:spPr>
    </xdr:pic>
    <xdr:clientData/>
  </xdr:twoCellAnchor>
  <xdr:twoCellAnchor editAs="oneCell">
    <xdr:from>
      <xdr:col>1</xdr:col>
      <xdr:colOff>174139</xdr:colOff>
      <xdr:row>524</xdr:row>
      <xdr:rowOff>317725</xdr:rowOff>
    </xdr:from>
    <xdr:to>
      <xdr:col>6</xdr:col>
      <xdr:colOff>976425</xdr:colOff>
      <xdr:row>531</xdr:row>
      <xdr:rowOff>90750</xdr:rowOff>
    </xdr:to>
    <xdr:pic>
      <xdr:nvPicPr>
        <xdr:cNvPr id="80" name="Imagen 79">
          <a:extLst>
            <a:ext uri="{FF2B5EF4-FFF2-40B4-BE49-F238E27FC236}">
              <a16:creationId xmlns:a16="http://schemas.microsoft.com/office/drawing/2014/main" id="{4AE33CB1-81B4-4D14-A1B8-B46B0E909AEF}"/>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a:ext>
          </a:extLst>
        </a:blip>
        <a:stretch>
          <a:fillRect/>
        </a:stretch>
      </xdr:blipFill>
      <xdr:spPr>
        <a:xfrm>
          <a:off x="417979" y="129491965"/>
          <a:ext cx="3842666" cy="2066645"/>
        </a:xfrm>
        <a:prstGeom prst="rect">
          <a:avLst/>
        </a:prstGeom>
      </xdr:spPr>
    </xdr:pic>
    <xdr:clientData/>
  </xdr:twoCellAnchor>
  <xdr:twoCellAnchor editAs="oneCell">
    <xdr:from>
      <xdr:col>8</xdr:col>
      <xdr:colOff>856810</xdr:colOff>
      <xdr:row>554</xdr:row>
      <xdr:rowOff>55044</xdr:rowOff>
    </xdr:from>
    <xdr:to>
      <xdr:col>10</xdr:col>
      <xdr:colOff>9347</xdr:colOff>
      <xdr:row>561</xdr:row>
      <xdr:rowOff>267707</xdr:rowOff>
    </xdr:to>
    <xdr:pic>
      <xdr:nvPicPr>
        <xdr:cNvPr id="81" name="Imagen 80">
          <a:extLst>
            <a:ext uri="{FF2B5EF4-FFF2-40B4-BE49-F238E27FC236}">
              <a16:creationId xmlns:a16="http://schemas.microsoft.com/office/drawing/2014/main" id="{314CC34C-FC92-4167-9DC7-292627E8D9F6}"/>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a:ext>
          </a:extLst>
        </a:blip>
        <a:stretch>
          <a:fillRect/>
        </a:stretch>
      </xdr:blipFill>
      <xdr:spPr>
        <a:xfrm>
          <a:off x="5847910" y="138693324"/>
          <a:ext cx="1491877" cy="2506283"/>
        </a:xfrm>
        <a:prstGeom prst="rect">
          <a:avLst/>
        </a:prstGeom>
      </xdr:spPr>
    </xdr:pic>
    <xdr:clientData/>
  </xdr:twoCellAnchor>
  <xdr:twoCellAnchor editAs="oneCell">
    <xdr:from>
      <xdr:col>1</xdr:col>
      <xdr:colOff>246718</xdr:colOff>
      <xdr:row>554</xdr:row>
      <xdr:rowOff>260575</xdr:rowOff>
    </xdr:from>
    <xdr:to>
      <xdr:col>6</xdr:col>
      <xdr:colOff>1046723</xdr:colOff>
      <xdr:row>561</xdr:row>
      <xdr:rowOff>33600</xdr:rowOff>
    </xdr:to>
    <xdr:pic>
      <xdr:nvPicPr>
        <xdr:cNvPr id="82" name="Imagen 81">
          <a:extLst>
            <a:ext uri="{FF2B5EF4-FFF2-40B4-BE49-F238E27FC236}">
              <a16:creationId xmlns:a16="http://schemas.microsoft.com/office/drawing/2014/main" id="{E3DB7B8A-4A5E-43CB-A3AD-C2A3C307FEA2}"/>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a:ext>
          </a:extLst>
        </a:blip>
        <a:stretch>
          <a:fillRect/>
        </a:stretch>
      </xdr:blipFill>
      <xdr:spPr>
        <a:xfrm>
          <a:off x="490558" y="138898855"/>
          <a:ext cx="3840385" cy="2066645"/>
        </a:xfrm>
        <a:prstGeom prst="rect">
          <a:avLst/>
        </a:prstGeom>
      </xdr:spPr>
    </xdr:pic>
    <xdr:clientData/>
  </xdr:twoCellAnchor>
  <xdr:twoCellAnchor editAs="oneCell">
    <xdr:from>
      <xdr:col>7</xdr:col>
      <xdr:colOff>144805</xdr:colOff>
      <xdr:row>544</xdr:row>
      <xdr:rowOff>142210</xdr:rowOff>
    </xdr:from>
    <xdr:to>
      <xdr:col>11</xdr:col>
      <xdr:colOff>529511</xdr:colOff>
      <xdr:row>551</xdr:row>
      <xdr:rowOff>123392</xdr:rowOff>
    </xdr:to>
    <xdr:pic>
      <xdr:nvPicPr>
        <xdr:cNvPr id="83" name="Imagen 82">
          <a:extLst>
            <a:ext uri="{FF2B5EF4-FFF2-40B4-BE49-F238E27FC236}">
              <a16:creationId xmlns:a16="http://schemas.microsoft.com/office/drawing/2014/main" id="{549BE7C8-0D34-457D-940E-32559FBE99EF}"/>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a:ext>
          </a:extLst>
        </a:blip>
        <a:stretch>
          <a:fillRect/>
        </a:stretch>
      </xdr:blipFill>
      <xdr:spPr>
        <a:xfrm>
          <a:off x="4549165" y="135625810"/>
          <a:ext cx="4232806" cy="2274802"/>
        </a:xfrm>
        <a:prstGeom prst="rect">
          <a:avLst/>
        </a:prstGeom>
      </xdr:spPr>
    </xdr:pic>
    <xdr:clientData/>
  </xdr:twoCellAnchor>
  <xdr:twoCellAnchor editAs="oneCell">
    <xdr:from>
      <xdr:col>1</xdr:col>
      <xdr:colOff>72987</xdr:colOff>
      <xdr:row>534</xdr:row>
      <xdr:rowOff>241525</xdr:rowOff>
    </xdr:from>
    <xdr:to>
      <xdr:col>6</xdr:col>
      <xdr:colOff>877552</xdr:colOff>
      <xdr:row>541</xdr:row>
      <xdr:rowOff>14550</xdr:rowOff>
    </xdr:to>
    <xdr:pic>
      <xdr:nvPicPr>
        <xdr:cNvPr id="84" name="Imagen 83">
          <a:extLst>
            <a:ext uri="{FF2B5EF4-FFF2-40B4-BE49-F238E27FC236}">
              <a16:creationId xmlns:a16="http://schemas.microsoft.com/office/drawing/2014/main" id="{8288A74D-A02D-4520-A015-F1123ADF25AE}"/>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a:ext>
          </a:extLst>
        </a:blip>
        <a:stretch>
          <a:fillRect/>
        </a:stretch>
      </xdr:blipFill>
      <xdr:spPr>
        <a:xfrm>
          <a:off x="316827" y="132570445"/>
          <a:ext cx="3844945" cy="2066645"/>
        </a:xfrm>
        <a:prstGeom prst="rect">
          <a:avLst/>
        </a:prstGeom>
      </xdr:spPr>
    </xdr:pic>
    <xdr:clientData/>
  </xdr:twoCellAnchor>
  <xdr:twoCellAnchor editAs="oneCell">
    <xdr:from>
      <xdr:col>7</xdr:col>
      <xdr:colOff>163855</xdr:colOff>
      <xdr:row>524</xdr:row>
      <xdr:rowOff>152733</xdr:rowOff>
    </xdr:from>
    <xdr:to>
      <xdr:col>11</xdr:col>
      <xdr:colOff>548561</xdr:colOff>
      <xdr:row>531</xdr:row>
      <xdr:rowOff>141440</xdr:rowOff>
    </xdr:to>
    <xdr:pic>
      <xdr:nvPicPr>
        <xdr:cNvPr id="85" name="Imagen 84">
          <a:extLst>
            <a:ext uri="{FF2B5EF4-FFF2-40B4-BE49-F238E27FC236}">
              <a16:creationId xmlns:a16="http://schemas.microsoft.com/office/drawing/2014/main" id="{C8417279-0728-480F-8482-15A39756FD5B}"/>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a:ext>
          </a:extLst>
        </a:blip>
        <a:stretch>
          <a:fillRect/>
        </a:stretch>
      </xdr:blipFill>
      <xdr:spPr>
        <a:xfrm>
          <a:off x="4568215" y="129326973"/>
          <a:ext cx="4232806" cy="2282327"/>
        </a:xfrm>
        <a:prstGeom prst="rect">
          <a:avLst/>
        </a:prstGeom>
      </xdr:spPr>
    </xdr:pic>
    <xdr:clientData/>
  </xdr:twoCellAnchor>
  <xdr:twoCellAnchor editAs="oneCell">
    <xdr:from>
      <xdr:col>1</xdr:col>
      <xdr:colOff>239073</xdr:colOff>
      <xdr:row>544</xdr:row>
      <xdr:rowOff>212549</xdr:rowOff>
    </xdr:from>
    <xdr:to>
      <xdr:col>6</xdr:col>
      <xdr:colOff>1016279</xdr:colOff>
      <xdr:row>550</xdr:row>
      <xdr:rowOff>300709</xdr:rowOff>
    </xdr:to>
    <xdr:pic>
      <xdr:nvPicPr>
        <xdr:cNvPr id="86" name="Imagen 85">
          <a:extLst>
            <a:ext uri="{FF2B5EF4-FFF2-40B4-BE49-F238E27FC236}">
              <a16:creationId xmlns:a16="http://schemas.microsoft.com/office/drawing/2014/main" id="{58215638-5D6C-4C3B-9E0D-23EC77656E5C}"/>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a:ext>
          </a:extLst>
        </a:blip>
        <a:stretch>
          <a:fillRect/>
        </a:stretch>
      </xdr:blipFill>
      <xdr:spPr>
        <a:xfrm>
          <a:off x="482913" y="135696149"/>
          <a:ext cx="3817586" cy="2054120"/>
        </a:xfrm>
        <a:prstGeom prst="rect">
          <a:avLst/>
        </a:prstGeom>
      </xdr:spPr>
    </xdr:pic>
    <xdr:clientData/>
  </xdr:twoCellAnchor>
  <xdr:twoCellAnchor editAs="oneCell">
    <xdr:from>
      <xdr:col>7</xdr:col>
      <xdr:colOff>167362</xdr:colOff>
      <xdr:row>534</xdr:row>
      <xdr:rowOff>133683</xdr:rowOff>
    </xdr:from>
    <xdr:to>
      <xdr:col>11</xdr:col>
      <xdr:colOff>554577</xdr:colOff>
      <xdr:row>541</xdr:row>
      <xdr:rowOff>122390</xdr:rowOff>
    </xdr:to>
    <xdr:pic>
      <xdr:nvPicPr>
        <xdr:cNvPr id="87" name="Imagen 86">
          <a:extLst>
            <a:ext uri="{FF2B5EF4-FFF2-40B4-BE49-F238E27FC236}">
              <a16:creationId xmlns:a16="http://schemas.microsoft.com/office/drawing/2014/main" id="{80153DBA-4C52-4982-845F-048D1F2F9D1C}"/>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a:ext>
          </a:extLst>
        </a:blip>
        <a:stretch>
          <a:fillRect/>
        </a:stretch>
      </xdr:blipFill>
      <xdr:spPr>
        <a:xfrm>
          <a:off x="4571722" y="132462603"/>
          <a:ext cx="4235315" cy="2282327"/>
        </a:xfrm>
        <a:prstGeom prst="rect">
          <a:avLst/>
        </a:prstGeom>
      </xdr:spPr>
    </xdr:pic>
    <xdr:clientData/>
  </xdr:twoCellAnchor>
  <xdr:twoCellAnchor editAs="oneCell">
    <xdr:from>
      <xdr:col>1</xdr:col>
      <xdr:colOff>140127</xdr:colOff>
      <xdr:row>104</xdr:row>
      <xdr:rowOff>105446</xdr:rowOff>
    </xdr:from>
    <xdr:to>
      <xdr:col>6</xdr:col>
      <xdr:colOff>942413</xdr:colOff>
      <xdr:row>115</xdr:row>
      <xdr:rowOff>118876</xdr:rowOff>
    </xdr:to>
    <xdr:pic>
      <xdr:nvPicPr>
        <xdr:cNvPr id="88" name="Imagen 87">
          <a:extLst>
            <a:ext uri="{FF2B5EF4-FFF2-40B4-BE49-F238E27FC236}">
              <a16:creationId xmlns:a16="http://schemas.microsoft.com/office/drawing/2014/main" id="{3476F77E-E43C-4FA4-97EF-FC0D9194D4C6}"/>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a:ext>
          </a:extLst>
        </a:blip>
        <a:stretch>
          <a:fillRect/>
        </a:stretch>
      </xdr:blipFill>
      <xdr:spPr>
        <a:xfrm>
          <a:off x="383967" y="21197606"/>
          <a:ext cx="3842666" cy="2025110"/>
        </a:xfrm>
        <a:prstGeom prst="rect">
          <a:avLst/>
        </a:prstGeom>
      </xdr:spPr>
    </xdr:pic>
    <xdr:clientData/>
  </xdr:twoCellAnchor>
  <xdr:twoCellAnchor editAs="oneCell">
    <xdr:from>
      <xdr:col>2</xdr:col>
      <xdr:colOff>168890</xdr:colOff>
      <xdr:row>565</xdr:row>
      <xdr:rowOff>63861</xdr:rowOff>
    </xdr:from>
    <xdr:to>
      <xdr:col>6</xdr:col>
      <xdr:colOff>795495</xdr:colOff>
      <xdr:row>578</xdr:row>
      <xdr:rowOff>70650</xdr:rowOff>
    </xdr:to>
    <xdr:pic>
      <xdr:nvPicPr>
        <xdr:cNvPr id="89" name="Imagen 88">
          <a:extLst>
            <a:ext uri="{FF2B5EF4-FFF2-40B4-BE49-F238E27FC236}">
              <a16:creationId xmlns:a16="http://schemas.microsoft.com/office/drawing/2014/main" id="{163EEE0C-DB5E-4CC0-9786-B186EB876EEA}"/>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a:ext>
          </a:extLst>
        </a:blip>
        <a:stretch>
          <a:fillRect/>
        </a:stretch>
      </xdr:blipFill>
      <xdr:spPr>
        <a:xfrm>
          <a:off x="732770" y="142908381"/>
          <a:ext cx="3346945" cy="2384229"/>
        </a:xfrm>
        <a:prstGeom prst="rect">
          <a:avLst/>
        </a:prstGeom>
      </xdr:spPr>
    </xdr:pic>
    <xdr:clientData/>
  </xdr:twoCellAnchor>
  <xdr:twoCellAnchor editAs="oneCell">
    <xdr:from>
      <xdr:col>7</xdr:col>
      <xdr:colOff>517764</xdr:colOff>
      <xdr:row>565</xdr:row>
      <xdr:rowOff>119658</xdr:rowOff>
    </xdr:from>
    <xdr:to>
      <xdr:col>10</xdr:col>
      <xdr:colOff>858296</xdr:colOff>
      <xdr:row>578</xdr:row>
      <xdr:rowOff>68899</xdr:rowOff>
    </xdr:to>
    <xdr:pic>
      <xdr:nvPicPr>
        <xdr:cNvPr id="90" name="Imagen 89">
          <a:extLst>
            <a:ext uri="{FF2B5EF4-FFF2-40B4-BE49-F238E27FC236}">
              <a16:creationId xmlns:a16="http://schemas.microsoft.com/office/drawing/2014/main" id="{F77EE235-4E4C-4D74-8793-376435FE1FD8}"/>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a:ext>
          </a:extLst>
        </a:blip>
        <a:stretch>
          <a:fillRect/>
        </a:stretch>
      </xdr:blipFill>
      <xdr:spPr>
        <a:xfrm>
          <a:off x="4922124" y="142964178"/>
          <a:ext cx="3266612" cy="2326681"/>
        </a:xfrm>
        <a:prstGeom prst="rect">
          <a:avLst/>
        </a:prstGeom>
      </xdr:spPr>
    </xdr:pic>
    <xdr:clientData/>
  </xdr:twoCellAnchor>
  <xdr:twoCellAnchor editAs="oneCell">
    <xdr:from>
      <xdr:col>2</xdr:col>
      <xdr:colOff>294496</xdr:colOff>
      <xdr:row>582</xdr:row>
      <xdr:rowOff>84799</xdr:rowOff>
    </xdr:from>
    <xdr:to>
      <xdr:col>6</xdr:col>
      <xdr:colOff>642934</xdr:colOff>
      <xdr:row>594</xdr:row>
      <xdr:rowOff>52214</xdr:rowOff>
    </xdr:to>
    <xdr:pic>
      <xdr:nvPicPr>
        <xdr:cNvPr id="91" name="Imagen 90">
          <a:extLst>
            <a:ext uri="{FF2B5EF4-FFF2-40B4-BE49-F238E27FC236}">
              <a16:creationId xmlns:a16="http://schemas.microsoft.com/office/drawing/2014/main" id="{BB3316AE-DB4B-45DC-A5E5-8E2D129FD9EA}"/>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a:ext>
          </a:extLst>
        </a:blip>
        <a:stretch>
          <a:fillRect/>
        </a:stretch>
      </xdr:blipFill>
      <xdr:spPr>
        <a:xfrm>
          <a:off x="858376" y="146647879"/>
          <a:ext cx="3068778" cy="2161975"/>
        </a:xfrm>
        <a:prstGeom prst="rect">
          <a:avLst/>
        </a:prstGeom>
      </xdr:spPr>
    </xdr:pic>
    <xdr:clientData/>
  </xdr:twoCellAnchor>
  <xdr:twoCellAnchor editAs="oneCell">
    <xdr:from>
      <xdr:col>8</xdr:col>
      <xdr:colOff>109551</xdr:colOff>
      <xdr:row>582</xdr:row>
      <xdr:rowOff>77794</xdr:rowOff>
    </xdr:from>
    <xdr:to>
      <xdr:col>10</xdr:col>
      <xdr:colOff>824334</xdr:colOff>
      <xdr:row>594</xdr:row>
      <xdr:rowOff>45209</xdr:rowOff>
    </xdr:to>
    <xdr:pic>
      <xdr:nvPicPr>
        <xdr:cNvPr id="92" name="Imagen 91">
          <a:extLst>
            <a:ext uri="{FF2B5EF4-FFF2-40B4-BE49-F238E27FC236}">
              <a16:creationId xmlns:a16="http://schemas.microsoft.com/office/drawing/2014/main" id="{5D805B7A-0BB6-45E8-B926-680DC1C7CB0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a:ext>
          </a:extLst>
        </a:blip>
        <a:stretch>
          <a:fillRect/>
        </a:stretch>
      </xdr:blipFill>
      <xdr:spPr>
        <a:xfrm>
          <a:off x="5100651" y="146640874"/>
          <a:ext cx="3054123" cy="2161975"/>
        </a:xfrm>
        <a:prstGeom prst="rect">
          <a:avLst/>
        </a:prstGeom>
      </xdr:spPr>
    </xdr:pic>
    <xdr:clientData/>
  </xdr:twoCellAnchor>
  <xdr:twoCellAnchor editAs="oneCell">
    <xdr:from>
      <xdr:col>2</xdr:col>
      <xdr:colOff>95622</xdr:colOff>
      <xdr:row>599</xdr:row>
      <xdr:rowOff>63865</xdr:rowOff>
    </xdr:from>
    <xdr:to>
      <xdr:col>6</xdr:col>
      <xdr:colOff>764093</xdr:colOff>
      <xdr:row>612</xdr:row>
      <xdr:rowOff>102053</xdr:rowOff>
    </xdr:to>
    <xdr:pic>
      <xdr:nvPicPr>
        <xdr:cNvPr id="93" name="Imagen 92">
          <a:extLst>
            <a:ext uri="{FF2B5EF4-FFF2-40B4-BE49-F238E27FC236}">
              <a16:creationId xmlns:a16="http://schemas.microsoft.com/office/drawing/2014/main" id="{BD065556-42E7-46CC-B8FD-50BDE2D65465}"/>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a:ext>
          </a:extLst>
        </a:blip>
        <a:stretch>
          <a:fillRect/>
        </a:stretch>
      </xdr:blipFill>
      <xdr:spPr>
        <a:xfrm>
          <a:off x="659502" y="150421705"/>
          <a:ext cx="3388811" cy="2415628"/>
        </a:xfrm>
        <a:prstGeom prst="rect">
          <a:avLst/>
        </a:prstGeom>
      </xdr:spPr>
    </xdr:pic>
    <xdr:clientData/>
  </xdr:twoCellAnchor>
  <xdr:twoCellAnchor editAs="oneCell">
    <xdr:from>
      <xdr:col>8</xdr:col>
      <xdr:colOff>109549</xdr:colOff>
      <xdr:row>599</xdr:row>
      <xdr:rowOff>88261</xdr:rowOff>
    </xdr:from>
    <xdr:to>
      <xdr:col>11</xdr:col>
      <xdr:colOff>229118</xdr:colOff>
      <xdr:row>612</xdr:row>
      <xdr:rowOff>115136</xdr:rowOff>
    </xdr:to>
    <xdr:pic>
      <xdr:nvPicPr>
        <xdr:cNvPr id="94" name="Imagen 93">
          <a:extLst>
            <a:ext uri="{FF2B5EF4-FFF2-40B4-BE49-F238E27FC236}">
              <a16:creationId xmlns:a16="http://schemas.microsoft.com/office/drawing/2014/main" id="{DD745F56-52AF-4095-B30F-D7AFA60782EA}"/>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a:ext>
          </a:extLst>
        </a:blip>
        <a:stretch>
          <a:fillRect/>
        </a:stretch>
      </xdr:blipFill>
      <xdr:spPr>
        <a:xfrm>
          <a:off x="5100649" y="150446101"/>
          <a:ext cx="3380929" cy="2404315"/>
        </a:xfrm>
        <a:prstGeom prst="rect">
          <a:avLst/>
        </a:prstGeom>
      </xdr:spPr>
    </xdr:pic>
    <xdr:clientData/>
  </xdr:twoCellAnchor>
  <xdr:twoCellAnchor editAs="oneCell">
    <xdr:from>
      <xdr:col>8</xdr:col>
      <xdr:colOff>78921</xdr:colOff>
      <xdr:row>616</xdr:row>
      <xdr:rowOff>68036</xdr:rowOff>
    </xdr:from>
    <xdr:to>
      <xdr:col>11</xdr:col>
      <xdr:colOff>211500</xdr:colOff>
      <xdr:row>623</xdr:row>
      <xdr:rowOff>654085</xdr:rowOff>
    </xdr:to>
    <xdr:pic>
      <xdr:nvPicPr>
        <xdr:cNvPr id="95" name="Imagen 94">
          <a:extLst>
            <a:ext uri="{FF2B5EF4-FFF2-40B4-BE49-F238E27FC236}">
              <a16:creationId xmlns:a16="http://schemas.microsoft.com/office/drawing/2014/main" id="{A0960862-40F0-4447-90AF-FD4D5F2E1796}"/>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a:ext>
          </a:extLst>
        </a:blip>
        <a:stretch>
          <a:fillRect/>
        </a:stretch>
      </xdr:blipFill>
      <xdr:spPr>
        <a:xfrm>
          <a:off x="5070021" y="153816776"/>
          <a:ext cx="3393939" cy="2445329"/>
        </a:xfrm>
        <a:prstGeom prst="rect">
          <a:avLst/>
        </a:prstGeom>
      </xdr:spPr>
    </xdr:pic>
    <xdr:clientData/>
  </xdr:twoCellAnchor>
  <xdr:twoCellAnchor editAs="oneCell">
    <xdr:from>
      <xdr:col>2</xdr:col>
      <xdr:colOff>193569</xdr:colOff>
      <xdr:row>616</xdr:row>
      <xdr:rowOff>83736</xdr:rowOff>
    </xdr:from>
    <xdr:to>
      <xdr:col>6</xdr:col>
      <xdr:colOff>825078</xdr:colOff>
      <xdr:row>623</xdr:row>
      <xdr:rowOff>643618</xdr:rowOff>
    </xdr:to>
    <xdr:pic>
      <xdr:nvPicPr>
        <xdr:cNvPr id="96" name="Imagen 95">
          <a:extLst>
            <a:ext uri="{FF2B5EF4-FFF2-40B4-BE49-F238E27FC236}">
              <a16:creationId xmlns:a16="http://schemas.microsoft.com/office/drawing/2014/main" id="{F0BE1ABC-9B08-4428-A6C1-15664A28281C}"/>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a:ext>
          </a:extLst>
        </a:blip>
        <a:stretch>
          <a:fillRect/>
        </a:stretch>
      </xdr:blipFill>
      <xdr:spPr>
        <a:xfrm>
          <a:off x="757449" y="153832476"/>
          <a:ext cx="3351849" cy="2419162"/>
        </a:xfrm>
        <a:prstGeom prst="rect">
          <a:avLst/>
        </a:prstGeom>
      </xdr:spPr>
    </xdr:pic>
    <xdr:clientData/>
  </xdr:twoCellAnchor>
  <xdr:twoCellAnchor editAs="oneCell">
    <xdr:from>
      <xdr:col>7</xdr:col>
      <xdr:colOff>483665</xdr:colOff>
      <xdr:row>636</xdr:row>
      <xdr:rowOff>67054</xdr:rowOff>
    </xdr:from>
    <xdr:to>
      <xdr:col>11</xdr:col>
      <xdr:colOff>125604</xdr:colOff>
      <xdr:row>643</xdr:row>
      <xdr:rowOff>1291318</xdr:rowOff>
    </xdr:to>
    <xdr:pic>
      <xdr:nvPicPr>
        <xdr:cNvPr id="97" name="Imagen 96">
          <a:extLst>
            <a:ext uri="{FF2B5EF4-FFF2-40B4-BE49-F238E27FC236}">
              <a16:creationId xmlns:a16="http://schemas.microsoft.com/office/drawing/2014/main" id="{565727E0-7430-4049-A823-168170F5EEE3}"/>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a:ext>
          </a:extLst>
        </a:blip>
        <a:stretch>
          <a:fillRect/>
        </a:stretch>
      </xdr:blipFill>
      <xdr:spPr>
        <a:xfrm>
          <a:off x="4888025" y="159637474"/>
          <a:ext cx="3490039" cy="2504424"/>
        </a:xfrm>
        <a:prstGeom prst="rect">
          <a:avLst/>
        </a:prstGeom>
      </xdr:spPr>
    </xdr:pic>
    <xdr:clientData/>
  </xdr:twoCellAnchor>
  <xdr:twoCellAnchor editAs="oneCell">
    <xdr:from>
      <xdr:col>2</xdr:col>
      <xdr:colOff>44233</xdr:colOff>
      <xdr:row>636</xdr:row>
      <xdr:rowOff>73268</xdr:rowOff>
    </xdr:from>
    <xdr:to>
      <xdr:col>6</xdr:col>
      <xdr:colOff>764093</xdr:colOff>
      <xdr:row>643</xdr:row>
      <xdr:rowOff>1273845</xdr:rowOff>
    </xdr:to>
    <xdr:pic>
      <xdr:nvPicPr>
        <xdr:cNvPr id="98" name="Imagen 97">
          <a:extLst>
            <a:ext uri="{FF2B5EF4-FFF2-40B4-BE49-F238E27FC236}">
              <a16:creationId xmlns:a16="http://schemas.microsoft.com/office/drawing/2014/main" id="{D0AAEF37-9B46-450D-8B36-F007507333AB}"/>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a:ext>
          </a:extLst>
        </a:blip>
        <a:stretch>
          <a:fillRect/>
        </a:stretch>
      </xdr:blipFill>
      <xdr:spPr>
        <a:xfrm>
          <a:off x="608113" y="159643688"/>
          <a:ext cx="3440200" cy="2480737"/>
        </a:xfrm>
        <a:prstGeom prst="rect">
          <a:avLst/>
        </a:prstGeom>
      </xdr:spPr>
    </xdr:pic>
    <xdr:clientData/>
  </xdr:twoCellAnchor>
  <xdr:twoCellAnchor editAs="oneCell">
    <xdr:from>
      <xdr:col>2</xdr:col>
      <xdr:colOff>66852</xdr:colOff>
      <xdr:row>626</xdr:row>
      <xdr:rowOff>53003</xdr:rowOff>
    </xdr:from>
    <xdr:to>
      <xdr:col>6</xdr:col>
      <xdr:colOff>638488</xdr:colOff>
      <xdr:row>633</xdr:row>
      <xdr:rowOff>1146074</xdr:rowOff>
    </xdr:to>
    <xdr:pic>
      <xdr:nvPicPr>
        <xdr:cNvPr id="99" name="Imagen 98">
          <a:extLst>
            <a:ext uri="{FF2B5EF4-FFF2-40B4-BE49-F238E27FC236}">
              <a16:creationId xmlns:a16="http://schemas.microsoft.com/office/drawing/2014/main" id="{8C2D190D-752D-40A9-BC2B-22FDDEE541FE}"/>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a:ext>
          </a:extLst>
        </a:blip>
        <a:stretch>
          <a:fillRect/>
        </a:stretch>
      </xdr:blipFill>
      <xdr:spPr>
        <a:xfrm>
          <a:off x="630732" y="156773543"/>
          <a:ext cx="3291976" cy="2373231"/>
        </a:xfrm>
        <a:prstGeom prst="rect">
          <a:avLst/>
        </a:prstGeom>
      </xdr:spPr>
    </xdr:pic>
    <xdr:clientData/>
  </xdr:twoCellAnchor>
  <xdr:twoCellAnchor editAs="oneCell">
    <xdr:from>
      <xdr:col>8</xdr:col>
      <xdr:colOff>136072</xdr:colOff>
      <xdr:row>626</xdr:row>
      <xdr:rowOff>70611</xdr:rowOff>
    </xdr:from>
    <xdr:to>
      <xdr:col>11</xdr:col>
      <xdr:colOff>115137</xdr:colOff>
      <xdr:row>633</xdr:row>
      <xdr:rowOff>1119619</xdr:rowOff>
    </xdr:to>
    <xdr:pic>
      <xdr:nvPicPr>
        <xdr:cNvPr id="100" name="Imagen 99">
          <a:extLst>
            <a:ext uri="{FF2B5EF4-FFF2-40B4-BE49-F238E27FC236}">
              <a16:creationId xmlns:a16="http://schemas.microsoft.com/office/drawing/2014/main" id="{23E4698A-7716-4FD9-9E58-F5FBDF3A6237}"/>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a:ext>
          </a:extLst>
        </a:blip>
        <a:stretch>
          <a:fillRect/>
        </a:stretch>
      </xdr:blipFill>
      <xdr:spPr>
        <a:xfrm>
          <a:off x="5127172" y="156791151"/>
          <a:ext cx="3240425" cy="2329168"/>
        </a:xfrm>
        <a:prstGeom prst="rect">
          <a:avLst/>
        </a:prstGeom>
      </xdr:spPr>
    </xdr:pic>
    <xdr:clientData/>
  </xdr:twoCellAnchor>
  <xdr:twoCellAnchor editAs="oneCell">
    <xdr:from>
      <xdr:col>2</xdr:col>
      <xdr:colOff>102797</xdr:colOff>
      <xdr:row>657</xdr:row>
      <xdr:rowOff>93367</xdr:rowOff>
    </xdr:from>
    <xdr:to>
      <xdr:col>6</xdr:col>
      <xdr:colOff>785028</xdr:colOff>
      <xdr:row>664</xdr:row>
      <xdr:rowOff>1265721</xdr:rowOff>
    </xdr:to>
    <xdr:pic>
      <xdr:nvPicPr>
        <xdr:cNvPr id="101" name="Imagen 100">
          <a:extLst>
            <a:ext uri="{FF2B5EF4-FFF2-40B4-BE49-F238E27FC236}">
              <a16:creationId xmlns:a16="http://schemas.microsoft.com/office/drawing/2014/main" id="{86052040-1CA8-413C-8C8D-3E5FF9983213}"/>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a:ext>
          </a:extLst>
        </a:blip>
        <a:stretch>
          <a:fillRect/>
        </a:stretch>
      </xdr:blipFill>
      <xdr:spPr>
        <a:xfrm>
          <a:off x="666677" y="167177107"/>
          <a:ext cx="3402571" cy="2452514"/>
        </a:xfrm>
        <a:prstGeom prst="rect">
          <a:avLst/>
        </a:prstGeom>
      </xdr:spPr>
    </xdr:pic>
    <xdr:clientData/>
  </xdr:twoCellAnchor>
  <xdr:twoCellAnchor editAs="oneCell">
    <xdr:from>
      <xdr:col>7</xdr:col>
      <xdr:colOff>480330</xdr:colOff>
      <xdr:row>657</xdr:row>
      <xdr:rowOff>94203</xdr:rowOff>
    </xdr:from>
    <xdr:to>
      <xdr:col>11</xdr:col>
      <xdr:colOff>84466</xdr:colOff>
      <xdr:row>664</xdr:row>
      <xdr:rowOff>1290114</xdr:rowOff>
    </xdr:to>
    <xdr:pic>
      <xdr:nvPicPr>
        <xdr:cNvPr id="102" name="Imagen 101">
          <a:extLst>
            <a:ext uri="{FF2B5EF4-FFF2-40B4-BE49-F238E27FC236}">
              <a16:creationId xmlns:a16="http://schemas.microsoft.com/office/drawing/2014/main" id="{80FC7956-3B9C-4BC9-8E98-06EB2A82C71C}"/>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a:ext>
          </a:extLst>
        </a:blip>
        <a:stretch>
          <a:fillRect/>
        </a:stretch>
      </xdr:blipFill>
      <xdr:spPr>
        <a:xfrm>
          <a:off x="4884690" y="167177943"/>
          <a:ext cx="3452236" cy="2476071"/>
        </a:xfrm>
        <a:prstGeom prst="rect">
          <a:avLst/>
        </a:prstGeom>
      </xdr:spPr>
    </xdr:pic>
    <xdr:clientData/>
  </xdr:twoCellAnchor>
  <xdr:twoCellAnchor editAs="oneCell">
    <xdr:from>
      <xdr:col>2</xdr:col>
      <xdr:colOff>15516</xdr:colOff>
      <xdr:row>647</xdr:row>
      <xdr:rowOff>63087</xdr:rowOff>
    </xdr:from>
    <xdr:to>
      <xdr:col>6</xdr:col>
      <xdr:colOff>758294</xdr:colOff>
      <xdr:row>654</xdr:row>
      <xdr:rowOff>1261800</xdr:rowOff>
    </xdr:to>
    <xdr:pic>
      <xdr:nvPicPr>
        <xdr:cNvPr id="103" name="Imagen 102">
          <a:extLst>
            <a:ext uri="{FF2B5EF4-FFF2-40B4-BE49-F238E27FC236}">
              <a16:creationId xmlns:a16="http://schemas.microsoft.com/office/drawing/2014/main" id="{9CB2B53F-39F5-41E3-8834-8DEB223DA6BE}"/>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a:ext>
          </a:extLst>
        </a:blip>
        <a:stretch>
          <a:fillRect/>
        </a:stretch>
      </xdr:blipFill>
      <xdr:spPr>
        <a:xfrm>
          <a:off x="579396" y="164114067"/>
          <a:ext cx="3463118" cy="2478873"/>
        </a:xfrm>
        <a:prstGeom prst="rect">
          <a:avLst/>
        </a:prstGeom>
      </xdr:spPr>
    </xdr:pic>
    <xdr:clientData/>
  </xdr:twoCellAnchor>
  <xdr:twoCellAnchor editAs="oneCell">
    <xdr:from>
      <xdr:col>7</xdr:col>
      <xdr:colOff>333638</xdr:colOff>
      <xdr:row>647</xdr:row>
      <xdr:rowOff>66549</xdr:rowOff>
    </xdr:from>
    <xdr:to>
      <xdr:col>10</xdr:col>
      <xdr:colOff>876415</xdr:colOff>
      <xdr:row>654</xdr:row>
      <xdr:rowOff>1272267</xdr:rowOff>
    </xdr:to>
    <xdr:pic>
      <xdr:nvPicPr>
        <xdr:cNvPr id="104" name="Imagen 103">
          <a:extLst>
            <a:ext uri="{FF2B5EF4-FFF2-40B4-BE49-F238E27FC236}">
              <a16:creationId xmlns:a16="http://schemas.microsoft.com/office/drawing/2014/main" id="{0F9C1AA2-A1DE-41D6-A13D-5A91331FF649}"/>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a:ext>
          </a:extLst>
        </a:blip>
        <a:stretch>
          <a:fillRect/>
        </a:stretch>
      </xdr:blipFill>
      <xdr:spPr>
        <a:xfrm>
          <a:off x="4737998" y="164117529"/>
          <a:ext cx="3468857" cy="2485878"/>
        </a:xfrm>
        <a:prstGeom prst="rect">
          <a:avLst/>
        </a:prstGeom>
      </xdr:spPr>
    </xdr:pic>
    <xdr:clientData/>
  </xdr:twoCellAnchor>
  <xdr:twoCellAnchor editAs="oneCell">
    <xdr:from>
      <xdr:col>1</xdr:col>
      <xdr:colOff>304331</xdr:colOff>
      <xdr:row>688</xdr:row>
      <xdr:rowOff>58159</xdr:rowOff>
    </xdr:from>
    <xdr:to>
      <xdr:col>6</xdr:col>
      <xdr:colOff>764094</xdr:colOff>
      <xdr:row>695</xdr:row>
      <xdr:rowOff>1299168</xdr:rowOff>
    </xdr:to>
    <xdr:pic>
      <xdr:nvPicPr>
        <xdr:cNvPr id="105" name="Imagen 104">
          <a:extLst>
            <a:ext uri="{FF2B5EF4-FFF2-40B4-BE49-F238E27FC236}">
              <a16:creationId xmlns:a16="http://schemas.microsoft.com/office/drawing/2014/main" id="{3957FF05-9BA5-4167-A864-F8CA53C01921}"/>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a:ext>
          </a:extLst>
        </a:blip>
        <a:stretch>
          <a:fillRect/>
        </a:stretch>
      </xdr:blipFill>
      <xdr:spPr>
        <a:xfrm>
          <a:off x="548171" y="176720239"/>
          <a:ext cx="3500143" cy="2521169"/>
        </a:xfrm>
        <a:prstGeom prst="rect">
          <a:avLst/>
        </a:prstGeom>
      </xdr:spPr>
    </xdr:pic>
    <xdr:clientData/>
  </xdr:twoCellAnchor>
  <xdr:twoCellAnchor editAs="oneCell">
    <xdr:from>
      <xdr:col>7</xdr:col>
      <xdr:colOff>454330</xdr:colOff>
      <xdr:row>688</xdr:row>
      <xdr:rowOff>51152</xdr:rowOff>
    </xdr:from>
    <xdr:to>
      <xdr:col>11</xdr:col>
      <xdr:colOff>125605</xdr:colOff>
      <xdr:row>695</xdr:row>
      <xdr:rowOff>1297416</xdr:rowOff>
    </xdr:to>
    <xdr:pic>
      <xdr:nvPicPr>
        <xdr:cNvPr id="106" name="Imagen 105">
          <a:extLst>
            <a:ext uri="{FF2B5EF4-FFF2-40B4-BE49-F238E27FC236}">
              <a16:creationId xmlns:a16="http://schemas.microsoft.com/office/drawing/2014/main" id="{F6CAF936-E529-4230-8341-84C53E2ABE7B}"/>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a:ext>
          </a:extLst>
        </a:blip>
        <a:stretch>
          <a:fillRect/>
        </a:stretch>
      </xdr:blipFill>
      <xdr:spPr>
        <a:xfrm>
          <a:off x="4858690" y="176713232"/>
          <a:ext cx="3519375" cy="2526424"/>
        </a:xfrm>
        <a:prstGeom prst="rect">
          <a:avLst/>
        </a:prstGeom>
      </xdr:spPr>
    </xdr:pic>
    <xdr:clientData/>
  </xdr:twoCellAnchor>
  <xdr:twoCellAnchor editAs="oneCell">
    <xdr:from>
      <xdr:col>7</xdr:col>
      <xdr:colOff>512882</xdr:colOff>
      <xdr:row>678</xdr:row>
      <xdr:rowOff>65080</xdr:rowOff>
    </xdr:from>
    <xdr:to>
      <xdr:col>11</xdr:col>
      <xdr:colOff>137601</xdr:colOff>
      <xdr:row>685</xdr:row>
      <xdr:rowOff>1257378</xdr:rowOff>
    </xdr:to>
    <xdr:pic>
      <xdr:nvPicPr>
        <xdr:cNvPr id="107" name="Imagen 106">
          <a:extLst>
            <a:ext uri="{FF2B5EF4-FFF2-40B4-BE49-F238E27FC236}">
              <a16:creationId xmlns:a16="http://schemas.microsoft.com/office/drawing/2014/main" id="{E362D524-17B2-40B3-9F8B-8B8EC94FCBC4}"/>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a:ext>
          </a:extLst>
        </a:blip>
        <a:stretch>
          <a:fillRect/>
        </a:stretch>
      </xdr:blipFill>
      <xdr:spPr>
        <a:xfrm>
          <a:off x="4917242" y="173732500"/>
          <a:ext cx="3472819" cy="2472458"/>
        </a:xfrm>
        <a:prstGeom prst="rect">
          <a:avLst/>
        </a:prstGeom>
      </xdr:spPr>
    </xdr:pic>
    <xdr:clientData/>
  </xdr:twoCellAnchor>
  <xdr:twoCellAnchor editAs="oneCell">
    <xdr:from>
      <xdr:col>1</xdr:col>
      <xdr:colOff>283314</xdr:colOff>
      <xdr:row>678</xdr:row>
      <xdr:rowOff>58077</xdr:rowOff>
    </xdr:from>
    <xdr:to>
      <xdr:col>6</xdr:col>
      <xdr:colOff>764093</xdr:colOff>
      <xdr:row>685</xdr:row>
      <xdr:rowOff>1295799</xdr:rowOff>
    </xdr:to>
    <xdr:pic>
      <xdr:nvPicPr>
        <xdr:cNvPr id="108" name="Imagen 107">
          <a:extLst>
            <a:ext uri="{FF2B5EF4-FFF2-40B4-BE49-F238E27FC236}">
              <a16:creationId xmlns:a16="http://schemas.microsoft.com/office/drawing/2014/main" id="{79F6A519-D1AC-45AD-99A1-832032E4BBE6}"/>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a:ext>
          </a:extLst>
        </a:blip>
        <a:stretch>
          <a:fillRect/>
        </a:stretch>
      </xdr:blipFill>
      <xdr:spPr>
        <a:xfrm>
          <a:off x="527154" y="173725497"/>
          <a:ext cx="3521159" cy="2517882"/>
        </a:xfrm>
        <a:prstGeom prst="rect">
          <a:avLst/>
        </a:prstGeom>
      </xdr:spPr>
    </xdr:pic>
    <xdr:clientData/>
  </xdr:twoCellAnchor>
  <xdr:twoCellAnchor editAs="oneCell">
    <xdr:from>
      <xdr:col>7</xdr:col>
      <xdr:colOff>339111</xdr:colOff>
      <xdr:row>668</xdr:row>
      <xdr:rowOff>61538</xdr:rowOff>
    </xdr:from>
    <xdr:to>
      <xdr:col>11</xdr:col>
      <xdr:colOff>20934</xdr:colOff>
      <xdr:row>675</xdr:row>
      <xdr:rowOff>1296662</xdr:rowOff>
    </xdr:to>
    <xdr:pic>
      <xdr:nvPicPr>
        <xdr:cNvPr id="109" name="Imagen 108">
          <a:extLst>
            <a:ext uri="{FF2B5EF4-FFF2-40B4-BE49-F238E27FC236}">
              <a16:creationId xmlns:a16="http://schemas.microsoft.com/office/drawing/2014/main" id="{AE644A37-30F0-46DF-BDF5-81F66677AD0F}"/>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a:ext>
          </a:extLst>
        </a:blip>
        <a:stretch>
          <a:fillRect/>
        </a:stretch>
      </xdr:blipFill>
      <xdr:spPr>
        <a:xfrm>
          <a:off x="4743471" y="170726678"/>
          <a:ext cx="3529923" cy="2515284"/>
        </a:xfrm>
        <a:prstGeom prst="rect">
          <a:avLst/>
        </a:prstGeom>
      </xdr:spPr>
    </xdr:pic>
    <xdr:clientData/>
  </xdr:twoCellAnchor>
  <xdr:twoCellAnchor editAs="oneCell">
    <xdr:from>
      <xdr:col>2</xdr:col>
      <xdr:colOff>78236</xdr:colOff>
      <xdr:row>668</xdr:row>
      <xdr:rowOff>63004</xdr:rowOff>
    </xdr:from>
    <xdr:to>
      <xdr:col>6</xdr:col>
      <xdr:colOff>774560</xdr:colOff>
      <xdr:row>675</xdr:row>
      <xdr:rowOff>1226876</xdr:rowOff>
    </xdr:to>
    <xdr:pic>
      <xdr:nvPicPr>
        <xdr:cNvPr id="110" name="Imagen 109">
          <a:extLst>
            <a:ext uri="{FF2B5EF4-FFF2-40B4-BE49-F238E27FC236}">
              <a16:creationId xmlns:a16="http://schemas.microsoft.com/office/drawing/2014/main" id="{7083B10D-EF42-4304-A8A6-DEC88902F2ED}"/>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a:ext>
          </a:extLst>
        </a:blip>
        <a:stretch>
          <a:fillRect/>
        </a:stretch>
      </xdr:blipFill>
      <xdr:spPr>
        <a:xfrm>
          <a:off x="642116" y="170728144"/>
          <a:ext cx="3416664" cy="2444032"/>
        </a:xfrm>
        <a:prstGeom prst="rect">
          <a:avLst/>
        </a:prstGeom>
      </xdr:spPr>
    </xdr:pic>
    <xdr:clientData/>
  </xdr:twoCellAnchor>
  <xdr:twoCellAnchor editAs="oneCell">
    <xdr:from>
      <xdr:col>2</xdr:col>
      <xdr:colOff>32014</xdr:colOff>
      <xdr:row>699</xdr:row>
      <xdr:rowOff>97657</xdr:rowOff>
    </xdr:from>
    <xdr:to>
      <xdr:col>6</xdr:col>
      <xdr:colOff>742216</xdr:colOff>
      <xdr:row>706</xdr:row>
      <xdr:rowOff>1290990</xdr:rowOff>
    </xdr:to>
    <xdr:pic>
      <xdr:nvPicPr>
        <xdr:cNvPr id="111" name="Imagen 110">
          <a:extLst>
            <a:ext uri="{FF2B5EF4-FFF2-40B4-BE49-F238E27FC236}">
              <a16:creationId xmlns:a16="http://schemas.microsoft.com/office/drawing/2014/main" id="{79BF582C-9A9F-4576-AC07-579C28129F15}"/>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a:ext>
          </a:extLst>
        </a:blip>
        <a:stretch>
          <a:fillRect/>
        </a:stretch>
      </xdr:blipFill>
      <xdr:spPr>
        <a:xfrm>
          <a:off x="595894" y="180958357"/>
          <a:ext cx="3430542" cy="2473493"/>
        </a:xfrm>
        <a:prstGeom prst="rect">
          <a:avLst/>
        </a:prstGeom>
      </xdr:spPr>
    </xdr:pic>
    <xdr:clientData/>
  </xdr:twoCellAnchor>
  <xdr:twoCellAnchor editAs="oneCell">
    <xdr:from>
      <xdr:col>7</xdr:col>
      <xdr:colOff>329495</xdr:colOff>
      <xdr:row>699</xdr:row>
      <xdr:rowOff>90422</xdr:rowOff>
    </xdr:from>
    <xdr:to>
      <xdr:col>11</xdr:col>
      <xdr:colOff>10467</xdr:colOff>
      <xdr:row>706</xdr:row>
      <xdr:rowOff>1343961</xdr:rowOff>
    </xdr:to>
    <xdr:pic>
      <xdr:nvPicPr>
        <xdr:cNvPr id="112" name="Imagen 111">
          <a:extLst>
            <a:ext uri="{FF2B5EF4-FFF2-40B4-BE49-F238E27FC236}">
              <a16:creationId xmlns:a16="http://schemas.microsoft.com/office/drawing/2014/main" id="{E4F98B8C-3BCC-4B5A-BF71-31F80AADAB2F}"/>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a:ext>
          </a:extLst>
        </a:blip>
        <a:stretch>
          <a:fillRect/>
        </a:stretch>
      </xdr:blipFill>
      <xdr:spPr>
        <a:xfrm>
          <a:off x="4733855" y="180951122"/>
          <a:ext cx="3529072" cy="2533699"/>
        </a:xfrm>
        <a:prstGeom prst="rect">
          <a:avLst/>
        </a:prstGeom>
      </xdr:spPr>
    </xdr:pic>
    <xdr:clientData/>
  </xdr:twoCellAnchor>
  <xdr:twoCellAnchor editAs="oneCell">
    <xdr:from>
      <xdr:col>2</xdr:col>
      <xdr:colOff>123731</xdr:colOff>
      <xdr:row>710</xdr:row>
      <xdr:rowOff>87566</xdr:rowOff>
    </xdr:from>
    <xdr:to>
      <xdr:col>6</xdr:col>
      <xdr:colOff>771828</xdr:colOff>
      <xdr:row>717</xdr:row>
      <xdr:rowOff>1234319</xdr:rowOff>
    </xdr:to>
    <xdr:pic>
      <xdr:nvPicPr>
        <xdr:cNvPr id="113" name="Imagen 112">
          <a:extLst>
            <a:ext uri="{FF2B5EF4-FFF2-40B4-BE49-F238E27FC236}">
              <a16:creationId xmlns:a16="http://schemas.microsoft.com/office/drawing/2014/main" id="{9071BDF5-CFA9-477F-AD14-AF182A0F7BE3}"/>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a:ext>
          </a:extLst>
        </a:blip>
        <a:stretch>
          <a:fillRect/>
        </a:stretch>
      </xdr:blipFill>
      <xdr:spPr>
        <a:xfrm>
          <a:off x="687611" y="184636346"/>
          <a:ext cx="3368437" cy="2426913"/>
        </a:xfrm>
        <a:prstGeom prst="rect">
          <a:avLst/>
        </a:prstGeom>
      </xdr:spPr>
    </xdr:pic>
    <xdr:clientData/>
  </xdr:twoCellAnchor>
  <xdr:twoCellAnchor editAs="oneCell">
    <xdr:from>
      <xdr:col>7</xdr:col>
      <xdr:colOff>535407</xdr:colOff>
      <xdr:row>710</xdr:row>
      <xdr:rowOff>101493</xdr:rowOff>
    </xdr:from>
    <xdr:to>
      <xdr:col>11</xdr:col>
      <xdr:colOff>73999</xdr:colOff>
      <xdr:row>717</xdr:row>
      <xdr:rowOff>1248246</xdr:rowOff>
    </xdr:to>
    <xdr:pic>
      <xdr:nvPicPr>
        <xdr:cNvPr id="114" name="Imagen 113">
          <a:extLst>
            <a:ext uri="{FF2B5EF4-FFF2-40B4-BE49-F238E27FC236}">
              <a16:creationId xmlns:a16="http://schemas.microsoft.com/office/drawing/2014/main" id="{5BFB2784-D153-4045-B9C1-690E359DD5D4}"/>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a:ext>
          </a:extLst>
        </a:blip>
        <a:stretch>
          <a:fillRect/>
        </a:stretch>
      </xdr:blipFill>
      <xdr:spPr>
        <a:xfrm>
          <a:off x="4939767" y="184650273"/>
          <a:ext cx="3386692" cy="2426913"/>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608D51A1-5C7C-4EDE-87AD-AB51DB6572D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FE0867AE-0A04-40FD-A1BA-3921AB329D3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oneCellAnchor>
    <xdr:from>
      <xdr:col>1</xdr:col>
      <xdr:colOff>235834</xdr:colOff>
      <xdr:row>6</xdr:row>
      <xdr:rowOff>73269</xdr:rowOff>
    </xdr:from>
    <xdr:ext cx="3361007" cy="2550835"/>
    <xdr:pic>
      <xdr:nvPicPr>
        <xdr:cNvPr id="4" name="Imagen 3">
          <a:extLst>
            <a:ext uri="{FF2B5EF4-FFF2-40B4-BE49-F238E27FC236}">
              <a16:creationId xmlns:a16="http://schemas.microsoft.com/office/drawing/2014/main" id="{9B9B982A-835D-41FB-B57B-33853F5DCCF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79674" y="1810629"/>
          <a:ext cx="3361007" cy="2550835"/>
        </a:xfrm>
        <a:prstGeom prst="rect">
          <a:avLst/>
        </a:prstGeom>
      </xdr:spPr>
    </xdr:pic>
    <xdr:clientData/>
  </xdr:oneCellAnchor>
  <xdr:oneCellAnchor>
    <xdr:from>
      <xdr:col>7</xdr:col>
      <xdr:colOff>418681</xdr:colOff>
      <xdr:row>6</xdr:row>
      <xdr:rowOff>104670</xdr:rowOff>
    </xdr:from>
    <xdr:ext cx="3292396" cy="2504918"/>
    <xdr:pic>
      <xdr:nvPicPr>
        <xdr:cNvPr id="5" name="Imagen 4">
          <a:extLst>
            <a:ext uri="{FF2B5EF4-FFF2-40B4-BE49-F238E27FC236}">
              <a16:creationId xmlns:a16="http://schemas.microsoft.com/office/drawing/2014/main" id="{AEEE56E7-71F8-4CD2-A576-E4DB46949E3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823041" y="1842030"/>
          <a:ext cx="3292396" cy="2504918"/>
        </a:xfrm>
        <a:prstGeom prst="rect">
          <a:avLst/>
        </a:prstGeom>
      </xdr:spPr>
    </xdr:pic>
    <xdr:clientData/>
  </xdr:oneCellAnchor>
  <xdr:oneCellAnchor>
    <xdr:from>
      <xdr:col>8</xdr:col>
      <xdr:colOff>74204</xdr:colOff>
      <xdr:row>41</xdr:row>
      <xdr:rowOff>97482</xdr:rowOff>
    </xdr:from>
    <xdr:ext cx="3333133" cy="2537501"/>
    <xdr:pic>
      <xdr:nvPicPr>
        <xdr:cNvPr id="6" name="Imagen 5">
          <a:extLst>
            <a:ext uri="{FF2B5EF4-FFF2-40B4-BE49-F238E27FC236}">
              <a16:creationId xmlns:a16="http://schemas.microsoft.com/office/drawing/2014/main" id="{7D8322A5-19B4-4A3D-B6ED-42F9A4539C3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5065304" y="8601402"/>
          <a:ext cx="3333133" cy="2537501"/>
        </a:xfrm>
        <a:prstGeom prst="rect">
          <a:avLst/>
        </a:prstGeom>
      </xdr:spPr>
    </xdr:pic>
    <xdr:clientData/>
  </xdr:oneCellAnchor>
  <xdr:oneCellAnchor>
    <xdr:from>
      <xdr:col>8</xdr:col>
      <xdr:colOff>109550</xdr:colOff>
      <xdr:row>24</xdr:row>
      <xdr:rowOff>67326</xdr:rowOff>
    </xdr:from>
    <xdr:ext cx="2989576" cy="2253975"/>
    <xdr:pic>
      <xdr:nvPicPr>
        <xdr:cNvPr id="7" name="Imagen 6">
          <a:extLst>
            <a:ext uri="{FF2B5EF4-FFF2-40B4-BE49-F238E27FC236}">
              <a16:creationId xmlns:a16="http://schemas.microsoft.com/office/drawing/2014/main" id="{9EB78830-7724-4595-9CD4-895169D7575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5100650" y="5408946"/>
          <a:ext cx="2989576" cy="2253975"/>
        </a:xfrm>
        <a:prstGeom prst="rect">
          <a:avLst/>
        </a:prstGeom>
      </xdr:spPr>
    </xdr:pic>
    <xdr:clientData/>
  </xdr:oneCellAnchor>
  <xdr:oneCellAnchor>
    <xdr:from>
      <xdr:col>2</xdr:col>
      <xdr:colOff>121171</xdr:colOff>
      <xdr:row>41</xdr:row>
      <xdr:rowOff>72267</xdr:rowOff>
    </xdr:from>
    <xdr:ext cx="3335227" cy="2530576"/>
    <xdr:pic>
      <xdr:nvPicPr>
        <xdr:cNvPr id="8" name="Imagen 7">
          <a:extLst>
            <a:ext uri="{FF2B5EF4-FFF2-40B4-BE49-F238E27FC236}">
              <a16:creationId xmlns:a16="http://schemas.microsoft.com/office/drawing/2014/main" id="{B86FE18F-54CC-4F08-9298-E605A55AAD4B}"/>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685051" y="8576187"/>
          <a:ext cx="3335227" cy="2530576"/>
        </a:xfrm>
        <a:prstGeom prst="rect">
          <a:avLst/>
        </a:prstGeom>
      </xdr:spPr>
    </xdr:pic>
    <xdr:clientData/>
  </xdr:oneCellAnchor>
  <xdr:oneCellAnchor>
    <xdr:from>
      <xdr:col>2</xdr:col>
      <xdr:colOff>200209</xdr:colOff>
      <xdr:row>24</xdr:row>
      <xdr:rowOff>74250</xdr:rowOff>
    </xdr:from>
    <xdr:ext cx="2993025" cy="2253975"/>
    <xdr:pic>
      <xdr:nvPicPr>
        <xdr:cNvPr id="9" name="Imagen 8">
          <a:extLst>
            <a:ext uri="{FF2B5EF4-FFF2-40B4-BE49-F238E27FC236}">
              <a16:creationId xmlns:a16="http://schemas.microsoft.com/office/drawing/2014/main" id="{E28E70B7-90DE-4F74-898B-2F103BE8FB3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764089" y="5415870"/>
          <a:ext cx="2993025" cy="2253975"/>
        </a:xfrm>
        <a:prstGeom prst="rect">
          <a:avLst/>
        </a:prstGeom>
      </xdr:spPr>
    </xdr:pic>
    <xdr:clientData/>
  </xdr:oneCellAnchor>
  <xdr:oneCellAnchor>
    <xdr:from>
      <xdr:col>2</xdr:col>
      <xdr:colOff>291354</xdr:colOff>
      <xdr:row>58</xdr:row>
      <xdr:rowOff>67237</xdr:rowOff>
    </xdr:from>
    <xdr:ext cx="3072904" cy="2300514"/>
    <xdr:pic>
      <xdr:nvPicPr>
        <xdr:cNvPr id="10" name="Imagen 9">
          <a:extLst>
            <a:ext uri="{FF2B5EF4-FFF2-40B4-BE49-F238E27FC236}">
              <a16:creationId xmlns:a16="http://schemas.microsoft.com/office/drawing/2014/main" id="{1A10BEB5-1F03-43DF-B8FE-054CE02E597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855234" y="12023017"/>
          <a:ext cx="3072904" cy="2300514"/>
        </a:xfrm>
        <a:prstGeom prst="rect">
          <a:avLst/>
        </a:prstGeom>
      </xdr:spPr>
    </xdr:pic>
    <xdr:clientData/>
  </xdr:oneCellAnchor>
  <xdr:oneCellAnchor>
    <xdr:from>
      <xdr:col>8</xdr:col>
      <xdr:colOff>229489</xdr:colOff>
      <xdr:row>58</xdr:row>
      <xdr:rowOff>58339</xdr:rowOff>
    </xdr:from>
    <xdr:ext cx="3098657" cy="2323994"/>
    <xdr:pic>
      <xdr:nvPicPr>
        <xdr:cNvPr id="11" name="Imagen 10">
          <a:extLst>
            <a:ext uri="{FF2B5EF4-FFF2-40B4-BE49-F238E27FC236}">
              <a16:creationId xmlns:a16="http://schemas.microsoft.com/office/drawing/2014/main" id="{851478FB-EF55-4710-B810-E423FEA73AF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5220589" y="12014119"/>
          <a:ext cx="3098657" cy="2323994"/>
        </a:xfrm>
        <a:prstGeom prst="rect">
          <a:avLst/>
        </a:prstGeom>
      </xdr:spPr>
    </xdr:pic>
    <xdr:clientData/>
  </xdr:oneCellAnchor>
  <xdr:oneCellAnchor>
    <xdr:from>
      <xdr:col>2</xdr:col>
      <xdr:colOff>142572</xdr:colOff>
      <xdr:row>84</xdr:row>
      <xdr:rowOff>109731</xdr:rowOff>
    </xdr:from>
    <xdr:ext cx="3296256" cy="2472193"/>
    <xdr:pic>
      <xdr:nvPicPr>
        <xdr:cNvPr id="12" name="Imagen 11">
          <a:extLst>
            <a:ext uri="{FF2B5EF4-FFF2-40B4-BE49-F238E27FC236}">
              <a16:creationId xmlns:a16="http://schemas.microsoft.com/office/drawing/2014/main" id="{631F2BAC-FBB7-4596-885C-BD5ABCA550C4}"/>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706452" y="14823951"/>
          <a:ext cx="3296256" cy="2472193"/>
        </a:xfrm>
        <a:prstGeom prst="rect">
          <a:avLst/>
        </a:prstGeom>
      </xdr:spPr>
    </xdr:pic>
    <xdr:clientData/>
  </xdr:oneCellAnchor>
  <xdr:oneCellAnchor>
    <xdr:from>
      <xdr:col>8</xdr:col>
      <xdr:colOff>12425</xdr:colOff>
      <xdr:row>84</xdr:row>
      <xdr:rowOff>136466</xdr:rowOff>
    </xdr:from>
    <xdr:ext cx="3296256" cy="2472193"/>
    <xdr:pic>
      <xdr:nvPicPr>
        <xdr:cNvPr id="13" name="Imagen 12">
          <a:extLst>
            <a:ext uri="{FF2B5EF4-FFF2-40B4-BE49-F238E27FC236}">
              <a16:creationId xmlns:a16="http://schemas.microsoft.com/office/drawing/2014/main" id="{F713B593-995F-46F3-9712-4494DCF6195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5003525" y="14850686"/>
          <a:ext cx="3296256" cy="2472193"/>
        </a:xfrm>
        <a:prstGeom prst="rect">
          <a:avLst/>
        </a:prstGeom>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C:\Users\LaMirla\Downloads\PISVR01\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C:\datos\VIAS4G\SEGUIMIENTOOBLIGACIONES\Seguimiento%20Obligaciones%20Financieras%20Mar%201.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8.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ASFALTO%20OBRESCA\C-P%20ASFALTO%20OBRESCA%20%2001-02-2018%20TR-4.xlsx"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Users/cesar.perez/Downloads/Informe%20Semanal%20Gerencial%20No.%20251%20(6%20Ago-%2012%20Ago).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ERO"/>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row r="15">
          <cell r="S15">
            <v>104.97</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87"/>
  <sheetViews>
    <sheetView showGridLines="0" tabSelected="1" topLeftCell="A37" zoomScale="55" zoomScaleNormal="55" zoomScaleSheetLayoutView="70" zoomScalePageLayoutView="95" workbookViewId="0">
      <selection activeCell="V165" sqref="V165"/>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78"/>
      <c r="C2" s="478"/>
      <c r="D2" s="478"/>
      <c r="E2" s="478"/>
      <c r="F2" s="378" t="s">
        <v>441</v>
      </c>
      <c r="G2" s="378"/>
      <c r="H2" s="378"/>
      <c r="I2" s="378"/>
      <c r="J2" s="378"/>
      <c r="K2" s="378"/>
      <c r="L2" s="378"/>
      <c r="M2" s="378"/>
      <c r="N2" s="378"/>
      <c r="O2" s="378"/>
      <c r="P2" s="378"/>
      <c r="Q2" s="378" t="s">
        <v>0</v>
      </c>
      <c r="R2" s="378"/>
      <c r="S2" s="478"/>
      <c r="T2" s="478"/>
    </row>
    <row r="3" spans="2:20" ht="30" customHeight="1" x14ac:dyDescent="0.2">
      <c r="B3" s="478"/>
      <c r="C3" s="478"/>
      <c r="D3" s="478"/>
      <c r="E3" s="478"/>
      <c r="F3" s="378" t="s">
        <v>442</v>
      </c>
      <c r="G3" s="378"/>
      <c r="H3" s="478" t="s">
        <v>1</v>
      </c>
      <c r="I3" s="478"/>
      <c r="J3" s="478"/>
      <c r="K3" s="478"/>
      <c r="L3" s="478"/>
      <c r="M3" s="478"/>
      <c r="N3" s="478"/>
      <c r="O3" s="478"/>
      <c r="P3" s="478"/>
      <c r="Q3" s="378" t="s">
        <v>2</v>
      </c>
      <c r="R3" s="378"/>
      <c r="S3" s="479"/>
      <c r="T3" s="479"/>
    </row>
    <row r="4" spans="2:20" ht="30" customHeight="1" x14ac:dyDescent="0.2">
      <c r="B4" s="478"/>
      <c r="C4" s="478"/>
      <c r="D4" s="478"/>
      <c r="E4" s="478"/>
      <c r="F4" s="378" t="s">
        <v>443</v>
      </c>
      <c r="G4" s="378"/>
      <c r="H4" s="478" t="s">
        <v>3</v>
      </c>
      <c r="I4" s="478"/>
      <c r="J4" s="478"/>
      <c r="K4" s="478"/>
      <c r="L4" s="478"/>
      <c r="M4" s="478"/>
      <c r="N4" s="478"/>
      <c r="O4" s="478"/>
      <c r="P4" s="478"/>
      <c r="Q4" s="378" t="s">
        <v>4</v>
      </c>
      <c r="R4" s="378"/>
      <c r="S4" s="475" t="s">
        <v>1062</v>
      </c>
      <c r="T4" s="475"/>
    </row>
    <row r="5" spans="2:20" ht="14.25" x14ac:dyDescent="0.2">
      <c r="B5" s="476"/>
      <c r="C5" s="476"/>
      <c r="D5" s="476"/>
      <c r="E5" s="476"/>
      <c r="F5" s="476"/>
      <c r="G5" s="476"/>
      <c r="H5" s="476"/>
      <c r="I5" s="476"/>
      <c r="J5" s="476"/>
      <c r="K5" s="476"/>
      <c r="L5" s="476"/>
      <c r="M5" s="476"/>
      <c r="N5" s="476"/>
      <c r="O5" s="476"/>
      <c r="P5" s="476"/>
      <c r="Q5" s="476"/>
      <c r="R5" s="476"/>
      <c r="S5" s="476"/>
      <c r="T5" s="476"/>
    </row>
    <row r="6" spans="2:20" ht="22.5" customHeight="1" x14ac:dyDescent="0.2">
      <c r="B6" s="477" t="s">
        <v>5</v>
      </c>
      <c r="C6" s="477"/>
      <c r="D6" s="477"/>
      <c r="E6" s="477"/>
      <c r="F6" s="477"/>
      <c r="G6" s="477"/>
      <c r="H6" s="477"/>
      <c r="I6" s="477"/>
      <c r="J6" s="477"/>
      <c r="K6" s="477"/>
      <c r="L6" s="477"/>
      <c r="M6" s="477"/>
      <c r="N6" s="477"/>
      <c r="O6" s="477"/>
      <c r="P6" s="477"/>
      <c r="Q6" s="477"/>
      <c r="R6" s="477"/>
      <c r="S6" s="477"/>
      <c r="T6" s="477"/>
    </row>
    <row r="7" spans="2:20" ht="14.25" x14ac:dyDescent="0.2">
      <c r="B7" s="468"/>
      <c r="C7" s="468"/>
      <c r="D7" s="468"/>
      <c r="E7" s="468"/>
      <c r="F7" s="468"/>
      <c r="G7" s="468"/>
      <c r="H7" s="468"/>
      <c r="I7" s="468"/>
      <c r="J7" s="468"/>
      <c r="K7" s="468"/>
      <c r="L7" s="468"/>
      <c r="M7" s="468"/>
      <c r="N7" s="468"/>
      <c r="O7" s="468"/>
      <c r="P7" s="468"/>
      <c r="Q7" s="468"/>
      <c r="R7" s="468"/>
      <c r="S7" s="468"/>
      <c r="T7" s="468"/>
    </row>
    <row r="8" spans="2:20" ht="22.5" customHeight="1" x14ac:dyDescent="0.2">
      <c r="B8" s="470" t="s">
        <v>6</v>
      </c>
      <c r="C8" s="470"/>
      <c r="D8" s="470"/>
      <c r="E8" s="470"/>
      <c r="F8" s="470"/>
      <c r="G8" s="470"/>
      <c r="H8" s="470"/>
      <c r="I8" s="470"/>
      <c r="J8" s="470"/>
      <c r="K8" s="470"/>
      <c r="L8" s="470"/>
      <c r="M8" s="470"/>
      <c r="N8" s="470"/>
      <c r="O8" s="470"/>
      <c r="P8" s="470"/>
      <c r="Q8" s="470"/>
      <c r="R8" s="470"/>
      <c r="S8" s="470"/>
      <c r="T8" s="470"/>
    </row>
    <row r="9" spans="2:20" ht="22.5" customHeight="1" x14ac:dyDescent="0.2">
      <c r="B9" s="388" t="s">
        <v>7</v>
      </c>
      <c r="C9" s="392"/>
      <c r="D9" s="392"/>
      <c r="E9" s="392"/>
      <c r="F9" s="392"/>
      <c r="G9" s="392"/>
      <c r="H9" s="392"/>
      <c r="I9" s="392"/>
      <c r="J9" s="392"/>
      <c r="K9" s="392"/>
      <c r="L9" s="392"/>
      <c r="M9" s="392"/>
      <c r="N9" s="392"/>
      <c r="O9" s="392"/>
      <c r="P9" s="392"/>
      <c r="Q9" s="392"/>
      <c r="R9" s="392"/>
      <c r="S9" s="392"/>
      <c r="T9" s="389"/>
    </row>
    <row r="10" spans="2:20" ht="22.5" customHeight="1" x14ac:dyDescent="0.2">
      <c r="B10" s="480" t="s">
        <v>8</v>
      </c>
      <c r="C10" s="480"/>
      <c r="D10" s="480"/>
      <c r="E10" s="480"/>
      <c r="F10" s="276" t="s">
        <v>9</v>
      </c>
      <c r="G10" s="339"/>
      <c r="H10" s="339"/>
      <c r="I10" s="277"/>
      <c r="J10" s="500" t="s">
        <v>10</v>
      </c>
      <c r="K10" s="501"/>
      <c r="L10" s="501"/>
      <c r="M10" s="501"/>
      <c r="N10" s="502"/>
      <c r="O10" s="276" t="s">
        <v>11</v>
      </c>
      <c r="P10" s="339"/>
      <c r="Q10" s="277"/>
      <c r="R10" s="506" t="s">
        <v>12</v>
      </c>
      <c r="S10" s="506"/>
      <c r="T10" s="506"/>
    </row>
    <row r="11" spans="2:20" ht="22.5" customHeight="1" x14ac:dyDescent="0.2">
      <c r="B11" s="480"/>
      <c r="C11" s="480"/>
      <c r="D11" s="480"/>
      <c r="E11" s="480"/>
      <c r="F11" s="497"/>
      <c r="G11" s="498"/>
      <c r="H11" s="498"/>
      <c r="I11" s="499"/>
      <c r="J11" s="503"/>
      <c r="K11" s="504"/>
      <c r="L11" s="504"/>
      <c r="M11" s="504"/>
      <c r="N11" s="505"/>
      <c r="O11" s="497"/>
      <c r="P11" s="498"/>
      <c r="Q11" s="499"/>
      <c r="R11" s="506"/>
      <c r="S11" s="506"/>
      <c r="T11" s="506"/>
    </row>
    <row r="12" spans="2:20" ht="168" customHeight="1" x14ac:dyDescent="0.2">
      <c r="B12" s="457" t="s">
        <v>13</v>
      </c>
      <c r="C12" s="458"/>
      <c r="D12" s="458"/>
      <c r="E12" s="459"/>
      <c r="F12" s="442" t="s">
        <v>526</v>
      </c>
      <c r="G12" s="443"/>
      <c r="H12" s="443"/>
      <c r="I12" s="444"/>
      <c r="J12" s="451" t="s">
        <v>527</v>
      </c>
      <c r="K12" s="452"/>
      <c r="L12" s="452"/>
      <c r="M12" s="452"/>
      <c r="N12" s="453"/>
      <c r="O12" s="442" t="s">
        <v>529</v>
      </c>
      <c r="P12" s="443"/>
      <c r="Q12" s="444"/>
      <c r="R12" s="481" t="s">
        <v>583</v>
      </c>
      <c r="S12" s="482"/>
      <c r="T12" s="483"/>
    </row>
    <row r="13" spans="2:20" ht="168" customHeight="1" x14ac:dyDescent="0.2">
      <c r="B13" s="463"/>
      <c r="C13" s="464"/>
      <c r="D13" s="464"/>
      <c r="E13" s="465"/>
      <c r="F13" s="448"/>
      <c r="G13" s="449"/>
      <c r="H13" s="449"/>
      <c r="I13" s="450"/>
      <c r="J13" s="451" t="s">
        <v>528</v>
      </c>
      <c r="K13" s="452"/>
      <c r="L13" s="452"/>
      <c r="M13" s="452"/>
      <c r="N13" s="453"/>
      <c r="O13" s="448"/>
      <c r="P13" s="449"/>
      <c r="Q13" s="450"/>
      <c r="R13" s="484"/>
      <c r="S13" s="485"/>
      <c r="T13" s="486"/>
    </row>
    <row r="14" spans="2:20" ht="409.6" customHeight="1" x14ac:dyDescent="0.2">
      <c r="B14" s="457" t="s">
        <v>14</v>
      </c>
      <c r="C14" s="458"/>
      <c r="D14" s="458"/>
      <c r="E14" s="459"/>
      <c r="F14" s="442" t="s">
        <v>444</v>
      </c>
      <c r="G14" s="443"/>
      <c r="H14" s="443"/>
      <c r="I14" s="444"/>
      <c r="J14" s="442" t="s">
        <v>525</v>
      </c>
      <c r="K14" s="443"/>
      <c r="L14" s="443"/>
      <c r="M14" s="443"/>
      <c r="N14" s="444"/>
      <c r="O14" s="442" t="s">
        <v>530</v>
      </c>
      <c r="P14" s="443"/>
      <c r="Q14" s="444"/>
      <c r="R14" s="481" t="s">
        <v>584</v>
      </c>
      <c r="S14" s="482"/>
      <c r="T14" s="483"/>
    </row>
    <row r="15" spans="2:20" ht="351.6" customHeight="1" x14ac:dyDescent="0.2">
      <c r="B15" s="460"/>
      <c r="C15" s="461"/>
      <c r="D15" s="461"/>
      <c r="E15" s="462"/>
      <c r="F15" s="445"/>
      <c r="G15" s="446"/>
      <c r="H15" s="446"/>
      <c r="I15" s="447"/>
      <c r="J15" s="445"/>
      <c r="K15" s="446"/>
      <c r="L15" s="446"/>
      <c r="M15" s="446"/>
      <c r="N15" s="447"/>
      <c r="O15" s="445"/>
      <c r="P15" s="446"/>
      <c r="Q15" s="447"/>
      <c r="R15" s="507"/>
      <c r="S15" s="508"/>
      <c r="T15" s="509"/>
    </row>
    <row r="16" spans="2:20" ht="409.6" customHeight="1" x14ac:dyDescent="0.2">
      <c r="B16" s="457" t="s">
        <v>15</v>
      </c>
      <c r="C16" s="458"/>
      <c r="D16" s="458"/>
      <c r="E16" s="459"/>
      <c r="F16" s="442" t="s">
        <v>544</v>
      </c>
      <c r="G16" s="443"/>
      <c r="H16" s="443"/>
      <c r="I16" s="444"/>
      <c r="J16" s="442" t="s">
        <v>117</v>
      </c>
      <c r="K16" s="443"/>
      <c r="L16" s="443"/>
      <c r="M16" s="443"/>
      <c r="N16" s="444"/>
      <c r="O16" s="442" t="s">
        <v>524</v>
      </c>
      <c r="P16" s="443"/>
      <c r="Q16" s="444"/>
      <c r="R16" s="291" t="s">
        <v>585</v>
      </c>
      <c r="S16" s="292"/>
      <c r="T16" s="293"/>
    </row>
    <row r="17" spans="2:20" ht="409.6" customHeight="1" x14ac:dyDescent="0.2">
      <c r="B17" s="460"/>
      <c r="C17" s="461"/>
      <c r="D17" s="461"/>
      <c r="E17" s="462"/>
      <c r="F17" s="445"/>
      <c r="G17" s="446"/>
      <c r="H17" s="446"/>
      <c r="I17" s="447"/>
      <c r="J17" s="445"/>
      <c r="K17" s="446"/>
      <c r="L17" s="446"/>
      <c r="M17" s="446"/>
      <c r="N17" s="447"/>
      <c r="O17" s="445"/>
      <c r="P17" s="446"/>
      <c r="Q17" s="447"/>
      <c r="R17" s="320"/>
      <c r="S17" s="321"/>
      <c r="T17" s="322"/>
    </row>
    <row r="18" spans="2:20" ht="41.45" customHeight="1" x14ac:dyDescent="0.2">
      <c r="B18" s="463"/>
      <c r="C18" s="464"/>
      <c r="D18" s="464"/>
      <c r="E18" s="465"/>
      <c r="F18" s="448"/>
      <c r="G18" s="449"/>
      <c r="H18" s="449"/>
      <c r="I18" s="450"/>
      <c r="J18" s="448"/>
      <c r="K18" s="449"/>
      <c r="L18" s="449"/>
      <c r="M18" s="449"/>
      <c r="N18" s="450"/>
      <c r="O18" s="448"/>
      <c r="P18" s="449"/>
      <c r="Q18" s="450"/>
      <c r="R18" s="294"/>
      <c r="S18" s="295"/>
      <c r="T18" s="296"/>
    </row>
    <row r="19" spans="2:20" ht="409.6" customHeight="1" x14ac:dyDescent="0.2">
      <c r="B19" s="457" t="s">
        <v>16</v>
      </c>
      <c r="C19" s="458"/>
      <c r="D19" s="458"/>
      <c r="E19" s="459"/>
      <c r="F19" s="442" t="s">
        <v>523</v>
      </c>
      <c r="G19" s="443"/>
      <c r="H19" s="443"/>
      <c r="I19" s="444"/>
      <c r="J19" s="442" t="s">
        <v>521</v>
      </c>
      <c r="K19" s="443"/>
      <c r="L19" s="443"/>
      <c r="M19" s="443"/>
      <c r="N19" s="444"/>
      <c r="O19" s="291" t="s">
        <v>522</v>
      </c>
      <c r="P19" s="292"/>
      <c r="Q19" s="293"/>
      <c r="R19" s="487"/>
      <c r="S19" s="488"/>
      <c r="T19" s="489"/>
    </row>
    <row r="20" spans="2:20" ht="409.6" customHeight="1" x14ac:dyDescent="0.2">
      <c r="B20" s="460"/>
      <c r="C20" s="461"/>
      <c r="D20" s="461"/>
      <c r="E20" s="462"/>
      <c r="F20" s="445"/>
      <c r="G20" s="446"/>
      <c r="H20" s="446"/>
      <c r="I20" s="447"/>
      <c r="J20" s="445"/>
      <c r="K20" s="446"/>
      <c r="L20" s="446"/>
      <c r="M20" s="446"/>
      <c r="N20" s="447"/>
      <c r="O20" s="320"/>
      <c r="P20" s="321"/>
      <c r="Q20" s="322"/>
      <c r="R20" s="490"/>
      <c r="S20" s="491"/>
      <c r="T20" s="492"/>
    </row>
    <row r="21" spans="2:20" ht="409.6" customHeight="1" x14ac:dyDescent="0.2">
      <c r="B21" s="460"/>
      <c r="C21" s="461"/>
      <c r="D21" s="461"/>
      <c r="E21" s="462"/>
      <c r="F21" s="445"/>
      <c r="G21" s="446"/>
      <c r="H21" s="446"/>
      <c r="I21" s="447"/>
      <c r="J21" s="445"/>
      <c r="K21" s="446"/>
      <c r="L21" s="446"/>
      <c r="M21" s="446"/>
      <c r="N21" s="447"/>
      <c r="O21" s="320"/>
      <c r="P21" s="321"/>
      <c r="Q21" s="322"/>
      <c r="R21" s="490"/>
      <c r="S21" s="491"/>
      <c r="T21" s="492"/>
    </row>
    <row r="22" spans="2:20" ht="200.45" customHeight="1" x14ac:dyDescent="0.2">
      <c r="B22" s="463"/>
      <c r="C22" s="464"/>
      <c r="D22" s="464"/>
      <c r="E22" s="465"/>
      <c r="F22" s="448"/>
      <c r="G22" s="449"/>
      <c r="H22" s="449"/>
      <c r="I22" s="450"/>
      <c r="J22" s="448"/>
      <c r="K22" s="449"/>
      <c r="L22" s="449"/>
      <c r="M22" s="449"/>
      <c r="N22" s="450"/>
      <c r="O22" s="294"/>
      <c r="P22" s="295"/>
      <c r="Q22" s="296"/>
      <c r="R22" s="493"/>
      <c r="S22" s="494"/>
      <c r="T22" s="495"/>
    </row>
    <row r="23" spans="2:20" ht="107.45" customHeight="1" x14ac:dyDescent="0.2">
      <c r="B23" s="457" t="s">
        <v>17</v>
      </c>
      <c r="C23" s="458"/>
      <c r="D23" s="458"/>
      <c r="E23" s="459"/>
      <c r="F23" s="442" t="s">
        <v>531</v>
      </c>
      <c r="G23" s="443"/>
      <c r="H23" s="443"/>
      <c r="I23" s="444"/>
      <c r="J23" s="451" t="s">
        <v>18</v>
      </c>
      <c r="K23" s="452"/>
      <c r="L23" s="452"/>
      <c r="M23" s="452"/>
      <c r="N23" s="453"/>
      <c r="O23" s="442" t="s">
        <v>533</v>
      </c>
      <c r="P23" s="443"/>
      <c r="Q23" s="444"/>
      <c r="R23" s="442" t="s">
        <v>534</v>
      </c>
      <c r="S23" s="443"/>
      <c r="T23" s="444"/>
    </row>
    <row r="24" spans="2:20" ht="409.6" customHeight="1" x14ac:dyDescent="0.2">
      <c r="B24" s="460"/>
      <c r="C24" s="461"/>
      <c r="D24" s="461"/>
      <c r="E24" s="462"/>
      <c r="F24" s="445"/>
      <c r="G24" s="446"/>
      <c r="H24" s="446"/>
      <c r="I24" s="447"/>
      <c r="J24" s="442" t="s">
        <v>532</v>
      </c>
      <c r="K24" s="443"/>
      <c r="L24" s="443"/>
      <c r="M24" s="443"/>
      <c r="N24" s="444"/>
      <c r="O24" s="445"/>
      <c r="P24" s="446"/>
      <c r="Q24" s="447"/>
      <c r="R24" s="445"/>
      <c r="S24" s="446"/>
      <c r="T24" s="447"/>
    </row>
    <row r="25" spans="2:20" ht="409.6" customHeight="1" x14ac:dyDescent="0.2">
      <c r="B25" s="460"/>
      <c r="C25" s="461"/>
      <c r="D25" s="461"/>
      <c r="E25" s="462"/>
      <c r="F25" s="445"/>
      <c r="G25" s="446"/>
      <c r="H25" s="446"/>
      <c r="I25" s="447"/>
      <c r="J25" s="445"/>
      <c r="K25" s="446"/>
      <c r="L25" s="446"/>
      <c r="M25" s="446"/>
      <c r="N25" s="447"/>
      <c r="O25" s="445"/>
      <c r="P25" s="446"/>
      <c r="Q25" s="447"/>
      <c r="R25" s="445"/>
      <c r="S25" s="446"/>
      <c r="T25" s="447"/>
    </row>
    <row r="26" spans="2:20" ht="409.6" customHeight="1" x14ac:dyDescent="0.2">
      <c r="B26" s="460"/>
      <c r="C26" s="461"/>
      <c r="D26" s="461"/>
      <c r="E26" s="462"/>
      <c r="F26" s="445"/>
      <c r="G26" s="446"/>
      <c r="H26" s="446"/>
      <c r="I26" s="447"/>
      <c r="J26" s="445"/>
      <c r="K26" s="446"/>
      <c r="L26" s="446"/>
      <c r="M26" s="446"/>
      <c r="N26" s="447"/>
      <c r="O26" s="445"/>
      <c r="P26" s="446"/>
      <c r="Q26" s="447"/>
      <c r="R26" s="445"/>
      <c r="S26" s="446"/>
      <c r="T26" s="447"/>
    </row>
    <row r="27" spans="2:20" ht="144" customHeight="1" x14ac:dyDescent="0.2">
      <c r="B27" s="463"/>
      <c r="C27" s="464"/>
      <c r="D27" s="464"/>
      <c r="E27" s="465"/>
      <c r="F27" s="448"/>
      <c r="G27" s="449"/>
      <c r="H27" s="449"/>
      <c r="I27" s="450"/>
      <c r="J27" s="448"/>
      <c r="K27" s="449"/>
      <c r="L27" s="449"/>
      <c r="M27" s="449"/>
      <c r="N27" s="450"/>
      <c r="O27" s="448"/>
      <c r="P27" s="449"/>
      <c r="Q27" s="450"/>
      <c r="R27" s="448"/>
      <c r="S27" s="449"/>
      <c r="T27" s="450"/>
    </row>
    <row r="28" spans="2:20" ht="82.5" customHeight="1" x14ac:dyDescent="0.2">
      <c r="B28" s="378" t="s">
        <v>19</v>
      </c>
      <c r="C28" s="378"/>
      <c r="D28" s="378"/>
      <c r="E28" s="378"/>
      <c r="F28" s="451" t="s">
        <v>535</v>
      </c>
      <c r="G28" s="452"/>
      <c r="H28" s="452"/>
      <c r="I28" s="453"/>
      <c r="J28" s="496" t="s">
        <v>118</v>
      </c>
      <c r="K28" s="496"/>
      <c r="L28" s="496"/>
      <c r="M28" s="496"/>
      <c r="N28" s="496"/>
      <c r="O28" s="451" t="s">
        <v>119</v>
      </c>
      <c r="P28" s="452"/>
      <c r="Q28" s="453"/>
      <c r="R28" s="469"/>
      <c r="S28" s="454"/>
      <c r="T28" s="455"/>
    </row>
    <row r="29" spans="2:20" ht="133.9" customHeight="1" x14ac:dyDescent="0.2">
      <c r="B29" s="378" t="s">
        <v>20</v>
      </c>
      <c r="C29" s="378"/>
      <c r="D29" s="378"/>
      <c r="E29" s="378"/>
      <c r="F29" s="442" t="s">
        <v>537</v>
      </c>
      <c r="G29" s="443"/>
      <c r="H29" s="443"/>
      <c r="I29" s="444"/>
      <c r="J29" s="451" t="s">
        <v>538</v>
      </c>
      <c r="K29" s="452"/>
      <c r="L29" s="452"/>
      <c r="M29" s="452"/>
      <c r="N29" s="453"/>
      <c r="O29" s="451" t="s">
        <v>536</v>
      </c>
      <c r="P29" s="452"/>
      <c r="Q29" s="452"/>
      <c r="R29" s="363" t="s">
        <v>586</v>
      </c>
      <c r="S29" s="454"/>
      <c r="T29" s="455"/>
    </row>
    <row r="30" spans="2:20" ht="237.6" customHeight="1" x14ac:dyDescent="0.2">
      <c r="B30" s="378" t="s">
        <v>21</v>
      </c>
      <c r="C30" s="378"/>
      <c r="D30" s="378"/>
      <c r="E30" s="378"/>
      <c r="F30" s="469"/>
      <c r="G30" s="454"/>
      <c r="H30" s="454"/>
      <c r="I30" s="455"/>
      <c r="J30" s="456"/>
      <c r="K30" s="456"/>
      <c r="L30" s="456"/>
      <c r="M30" s="456"/>
      <c r="N30" s="456"/>
      <c r="O30" s="451" t="s">
        <v>539</v>
      </c>
      <c r="P30" s="452"/>
      <c r="Q30" s="453"/>
      <c r="R30" s="469"/>
      <c r="S30" s="454"/>
      <c r="T30" s="455"/>
    </row>
    <row r="31" spans="2:20" ht="409.6" customHeight="1" x14ac:dyDescent="0.2">
      <c r="B31" s="457" t="s">
        <v>22</v>
      </c>
      <c r="C31" s="458"/>
      <c r="D31" s="458"/>
      <c r="E31" s="459"/>
      <c r="F31" s="442" t="s">
        <v>445</v>
      </c>
      <c r="G31" s="443"/>
      <c r="H31" s="443"/>
      <c r="I31" s="444"/>
      <c r="J31" s="442" t="s">
        <v>540</v>
      </c>
      <c r="K31" s="443"/>
      <c r="L31" s="443"/>
      <c r="M31" s="443"/>
      <c r="N31" s="444"/>
      <c r="O31" s="442" t="s">
        <v>121</v>
      </c>
      <c r="P31" s="443"/>
      <c r="Q31" s="444"/>
      <c r="R31" s="442" t="s">
        <v>120</v>
      </c>
      <c r="S31" s="443"/>
      <c r="T31" s="444"/>
    </row>
    <row r="32" spans="2:20" ht="15" customHeight="1" x14ac:dyDescent="0.2">
      <c r="B32" s="463"/>
      <c r="C32" s="464"/>
      <c r="D32" s="464"/>
      <c r="E32" s="465"/>
      <c r="F32" s="448"/>
      <c r="G32" s="449"/>
      <c r="H32" s="449"/>
      <c r="I32" s="450"/>
      <c r="J32" s="448"/>
      <c r="K32" s="449"/>
      <c r="L32" s="449"/>
      <c r="M32" s="449"/>
      <c r="N32" s="450"/>
      <c r="O32" s="448"/>
      <c r="P32" s="449"/>
      <c r="Q32" s="450"/>
      <c r="R32" s="448"/>
      <c r="S32" s="449"/>
      <c r="T32" s="450"/>
    </row>
    <row r="33" spans="2:20" ht="409.15" customHeight="1" x14ac:dyDescent="0.2">
      <c r="B33" s="457" t="s">
        <v>23</v>
      </c>
      <c r="C33" s="458"/>
      <c r="D33" s="458"/>
      <c r="E33" s="459"/>
      <c r="F33" s="442" t="s">
        <v>541</v>
      </c>
      <c r="G33" s="443"/>
      <c r="H33" s="443"/>
      <c r="I33" s="444"/>
      <c r="J33" s="291" t="s">
        <v>542</v>
      </c>
      <c r="K33" s="292"/>
      <c r="L33" s="292"/>
      <c r="M33" s="292"/>
      <c r="N33" s="293"/>
      <c r="O33" s="291" t="s">
        <v>543</v>
      </c>
      <c r="P33" s="292"/>
      <c r="Q33" s="293"/>
      <c r="R33" s="291"/>
      <c r="S33" s="292"/>
      <c r="T33" s="293"/>
    </row>
    <row r="34" spans="2:20" ht="79.900000000000006" customHeight="1" x14ac:dyDescent="0.2">
      <c r="B34" s="463"/>
      <c r="C34" s="464"/>
      <c r="D34" s="464"/>
      <c r="E34" s="465"/>
      <c r="F34" s="448"/>
      <c r="G34" s="449"/>
      <c r="H34" s="449"/>
      <c r="I34" s="450"/>
      <c r="J34" s="294"/>
      <c r="K34" s="295"/>
      <c r="L34" s="295"/>
      <c r="M34" s="295"/>
      <c r="N34" s="296"/>
      <c r="O34" s="294"/>
      <c r="P34" s="295"/>
      <c r="Q34" s="296"/>
      <c r="R34" s="294"/>
      <c r="S34" s="295"/>
      <c r="T34" s="296"/>
    </row>
    <row r="35" spans="2:20" ht="409.6" customHeight="1" x14ac:dyDescent="0.2">
      <c r="B35" s="378" t="s">
        <v>24</v>
      </c>
      <c r="C35" s="378"/>
      <c r="D35" s="378"/>
      <c r="E35" s="378"/>
      <c r="F35" s="468"/>
      <c r="G35" s="468"/>
      <c r="H35" s="468"/>
      <c r="I35" s="468"/>
      <c r="J35" s="468" t="s">
        <v>122</v>
      </c>
      <c r="K35" s="468"/>
      <c r="L35" s="468"/>
      <c r="M35" s="468"/>
      <c r="N35" s="468"/>
      <c r="O35" s="474" t="s">
        <v>587</v>
      </c>
      <c r="P35" s="474"/>
      <c r="Q35" s="474"/>
      <c r="R35" s="468"/>
      <c r="S35" s="468"/>
      <c r="T35" s="468"/>
    </row>
    <row r="36" spans="2:20" ht="206.45" customHeight="1" x14ac:dyDescent="0.2">
      <c r="B36" s="378"/>
      <c r="C36" s="378"/>
      <c r="D36" s="378"/>
      <c r="E36" s="378"/>
      <c r="F36" s="468"/>
      <c r="G36" s="468"/>
      <c r="H36" s="468"/>
      <c r="I36" s="468"/>
      <c r="J36" s="468"/>
      <c r="K36" s="468"/>
      <c r="L36" s="468"/>
      <c r="M36" s="468"/>
      <c r="N36" s="468"/>
      <c r="O36" s="474"/>
      <c r="P36" s="474"/>
      <c r="Q36" s="474"/>
      <c r="R36" s="468"/>
      <c r="S36" s="468"/>
      <c r="T36" s="468"/>
    </row>
    <row r="37" spans="2:20" ht="30" customHeight="1" x14ac:dyDescent="0.2">
      <c r="B37" s="471" t="s">
        <v>109</v>
      </c>
      <c r="C37" s="472"/>
      <c r="D37" s="472"/>
      <c r="E37" s="472"/>
      <c r="F37" s="472"/>
      <c r="G37" s="472"/>
      <c r="H37" s="472"/>
      <c r="I37" s="472"/>
      <c r="J37" s="472"/>
      <c r="K37" s="472"/>
      <c r="L37" s="472"/>
      <c r="M37" s="472"/>
      <c r="N37" s="472"/>
      <c r="O37" s="472"/>
      <c r="P37" s="472"/>
      <c r="Q37" s="472"/>
      <c r="R37" s="472"/>
      <c r="S37" s="472"/>
      <c r="T37" s="473"/>
    </row>
    <row r="38" spans="2:20" ht="22.5" customHeight="1" x14ac:dyDescent="0.2">
      <c r="B38" s="307" t="s">
        <v>25</v>
      </c>
      <c r="C38" s="427"/>
      <c r="D38" s="427"/>
      <c r="E38" s="427"/>
      <c r="F38" s="427"/>
      <c r="G38" s="427"/>
      <c r="H38" s="308"/>
      <c r="I38" s="307" t="s">
        <v>26</v>
      </c>
      <c r="J38" s="308"/>
      <c r="K38" s="307" t="s">
        <v>4</v>
      </c>
      <c r="L38" s="308"/>
      <c r="M38" s="307" t="s">
        <v>27</v>
      </c>
      <c r="N38" s="427"/>
      <c r="O38" s="427"/>
      <c r="P38" s="427"/>
      <c r="Q38" s="427"/>
      <c r="R38" s="308"/>
      <c r="S38" s="307" t="s">
        <v>4</v>
      </c>
      <c r="T38" s="308"/>
    </row>
    <row r="39" spans="2:20" ht="22.5" customHeight="1" x14ac:dyDescent="0.2">
      <c r="B39" s="298" t="s">
        <v>924</v>
      </c>
      <c r="C39" s="298"/>
      <c r="D39" s="298"/>
      <c r="E39" s="298"/>
      <c r="F39" s="298"/>
      <c r="G39" s="298"/>
      <c r="H39" s="298"/>
      <c r="I39" s="468" t="s">
        <v>925</v>
      </c>
      <c r="J39" s="468"/>
      <c r="K39" s="467">
        <v>43782</v>
      </c>
      <c r="L39" s="467"/>
      <c r="M39" s="468" t="s">
        <v>926</v>
      </c>
      <c r="N39" s="468"/>
      <c r="O39" s="468"/>
      <c r="P39" s="468"/>
      <c r="Q39" s="468"/>
      <c r="R39" s="468"/>
      <c r="S39" s="263"/>
      <c r="T39" s="262"/>
    </row>
    <row r="40" spans="2:20" ht="37.5" customHeight="1" x14ac:dyDescent="0.2">
      <c r="B40" s="298" t="s">
        <v>1052</v>
      </c>
      <c r="C40" s="298"/>
      <c r="D40" s="298"/>
      <c r="E40" s="298"/>
      <c r="F40" s="298"/>
      <c r="G40" s="298"/>
      <c r="H40" s="298"/>
      <c r="I40" s="466" t="s">
        <v>1053</v>
      </c>
      <c r="J40" s="466"/>
      <c r="K40" s="467">
        <v>44078</v>
      </c>
      <c r="L40" s="467"/>
      <c r="M40" s="468" t="s">
        <v>926</v>
      </c>
      <c r="N40" s="468"/>
      <c r="O40" s="468"/>
      <c r="P40" s="468"/>
      <c r="Q40" s="468"/>
      <c r="R40" s="468"/>
      <c r="S40" s="263"/>
      <c r="T40" s="262"/>
    </row>
    <row r="41" spans="2:20" ht="43.5" customHeight="1" x14ac:dyDescent="0.2">
      <c r="B41" s="298" t="s">
        <v>1050</v>
      </c>
      <c r="C41" s="298"/>
      <c r="D41" s="298"/>
      <c r="E41" s="298"/>
      <c r="F41" s="298"/>
      <c r="G41" s="298"/>
      <c r="H41" s="298"/>
      <c r="I41" s="466" t="s">
        <v>1051</v>
      </c>
      <c r="J41" s="466"/>
      <c r="K41" s="467">
        <v>44078</v>
      </c>
      <c r="L41" s="467"/>
      <c r="M41" s="468" t="s">
        <v>926</v>
      </c>
      <c r="N41" s="468"/>
      <c r="O41" s="468"/>
      <c r="P41" s="468"/>
      <c r="Q41" s="468"/>
      <c r="R41" s="468"/>
      <c r="S41" s="263"/>
      <c r="T41" s="262"/>
    </row>
    <row r="42" spans="2:20" ht="33.75" customHeight="1" x14ac:dyDescent="0.2">
      <c r="B42" s="298" t="s">
        <v>1026</v>
      </c>
      <c r="C42" s="298"/>
      <c r="D42" s="298"/>
      <c r="E42" s="298"/>
      <c r="F42" s="298"/>
      <c r="G42" s="298"/>
      <c r="H42" s="298"/>
      <c r="I42" s="466" t="s">
        <v>1027</v>
      </c>
      <c r="J42" s="466"/>
      <c r="K42" s="467">
        <v>44067</v>
      </c>
      <c r="L42" s="467"/>
      <c r="M42" s="468" t="s">
        <v>926</v>
      </c>
      <c r="N42" s="468"/>
      <c r="O42" s="468"/>
      <c r="P42" s="468"/>
      <c r="Q42" s="468"/>
      <c r="R42" s="468"/>
      <c r="S42" s="263"/>
      <c r="T42" s="262"/>
    </row>
    <row r="43" spans="2:20" ht="31.5" customHeight="1" x14ac:dyDescent="0.2">
      <c r="B43" s="298" t="s">
        <v>1054</v>
      </c>
      <c r="C43" s="298"/>
      <c r="D43" s="298"/>
      <c r="E43" s="298"/>
      <c r="F43" s="298"/>
      <c r="G43" s="298"/>
      <c r="H43" s="298"/>
      <c r="I43" s="466" t="s">
        <v>1055</v>
      </c>
      <c r="J43" s="466"/>
      <c r="K43" s="467">
        <v>44078</v>
      </c>
      <c r="L43" s="467"/>
      <c r="M43" s="468" t="s">
        <v>926</v>
      </c>
      <c r="N43" s="468"/>
      <c r="O43" s="468"/>
      <c r="P43" s="468"/>
      <c r="Q43" s="468"/>
      <c r="R43" s="468"/>
      <c r="S43" s="263"/>
      <c r="T43" s="262"/>
    </row>
    <row r="44" spans="2:20" ht="40.5" customHeight="1" x14ac:dyDescent="0.2">
      <c r="B44" s="358" t="s">
        <v>1028</v>
      </c>
      <c r="C44" s="359"/>
      <c r="D44" s="359"/>
      <c r="E44" s="359"/>
      <c r="F44" s="359"/>
      <c r="G44" s="359"/>
      <c r="H44" s="360"/>
      <c r="I44" s="466" t="s">
        <v>1029</v>
      </c>
      <c r="J44" s="466"/>
      <c r="K44" s="467">
        <v>44069</v>
      </c>
      <c r="L44" s="467"/>
      <c r="M44" s="468" t="s">
        <v>926</v>
      </c>
      <c r="N44" s="468"/>
      <c r="O44" s="468"/>
      <c r="P44" s="468"/>
      <c r="Q44" s="468"/>
      <c r="R44" s="468"/>
      <c r="S44" s="263"/>
      <c r="T44" s="262"/>
    </row>
    <row r="45" spans="2:20" ht="42" customHeight="1" x14ac:dyDescent="0.2">
      <c r="B45" s="358" t="s">
        <v>1030</v>
      </c>
      <c r="C45" s="359"/>
      <c r="D45" s="359"/>
      <c r="E45" s="359"/>
      <c r="F45" s="359"/>
      <c r="G45" s="359"/>
      <c r="H45" s="360"/>
      <c r="I45" s="466" t="s">
        <v>1031</v>
      </c>
      <c r="J45" s="466"/>
      <c r="K45" s="467">
        <v>44074</v>
      </c>
      <c r="L45" s="467"/>
      <c r="M45" s="468" t="s">
        <v>926</v>
      </c>
      <c r="N45" s="468"/>
      <c r="O45" s="468"/>
      <c r="P45" s="468"/>
      <c r="Q45" s="468"/>
      <c r="R45" s="468"/>
      <c r="S45" s="263"/>
      <c r="T45" s="262"/>
    </row>
    <row r="46" spans="2:20" ht="79.5" customHeight="1" x14ac:dyDescent="0.2">
      <c r="B46" s="358" t="s">
        <v>1032</v>
      </c>
      <c r="C46" s="359"/>
      <c r="D46" s="359"/>
      <c r="E46" s="359"/>
      <c r="F46" s="359"/>
      <c r="G46" s="359"/>
      <c r="H46" s="360"/>
      <c r="I46" s="466" t="s">
        <v>1033</v>
      </c>
      <c r="J46" s="466"/>
      <c r="K46" s="467">
        <v>44077</v>
      </c>
      <c r="L46" s="467"/>
      <c r="M46" s="468" t="s">
        <v>926</v>
      </c>
      <c r="N46" s="468"/>
      <c r="O46" s="468"/>
      <c r="P46" s="468"/>
      <c r="Q46" s="468"/>
      <c r="R46" s="468"/>
      <c r="S46" s="263"/>
      <c r="T46" s="262"/>
    </row>
    <row r="47" spans="2:20" ht="34.5" customHeight="1" x14ac:dyDescent="0.2">
      <c r="B47" s="358" t="s">
        <v>1034</v>
      </c>
      <c r="C47" s="359"/>
      <c r="D47" s="359"/>
      <c r="E47" s="359"/>
      <c r="F47" s="359"/>
      <c r="G47" s="359"/>
      <c r="H47" s="360"/>
      <c r="I47" s="466" t="s">
        <v>1035</v>
      </c>
      <c r="J47" s="466"/>
      <c r="K47" s="467">
        <v>44077</v>
      </c>
      <c r="L47" s="467"/>
      <c r="M47" s="468" t="s">
        <v>926</v>
      </c>
      <c r="N47" s="468"/>
      <c r="O47" s="468"/>
      <c r="P47" s="468"/>
      <c r="Q47" s="468"/>
      <c r="R47" s="468"/>
      <c r="S47" s="263"/>
      <c r="T47" s="262"/>
    </row>
    <row r="48" spans="2:20" ht="34.5" customHeight="1" x14ac:dyDescent="0.2">
      <c r="B48" s="358" t="s">
        <v>1036</v>
      </c>
      <c r="C48" s="359"/>
      <c r="D48" s="359"/>
      <c r="E48" s="359"/>
      <c r="F48" s="359"/>
      <c r="G48" s="359"/>
      <c r="H48" s="360"/>
      <c r="I48" s="466" t="s">
        <v>1037</v>
      </c>
      <c r="J48" s="466"/>
      <c r="K48" s="467">
        <v>44077</v>
      </c>
      <c r="L48" s="467"/>
      <c r="M48" s="468" t="s">
        <v>926</v>
      </c>
      <c r="N48" s="468"/>
      <c r="O48" s="468"/>
      <c r="P48" s="468"/>
      <c r="Q48" s="468"/>
      <c r="R48" s="468"/>
      <c r="S48" s="263"/>
      <c r="T48" s="262"/>
    </row>
    <row r="49" spans="2:20" ht="40.5" customHeight="1" x14ac:dyDescent="0.2">
      <c r="B49" s="358" t="s">
        <v>1038</v>
      </c>
      <c r="C49" s="359"/>
      <c r="D49" s="359"/>
      <c r="E49" s="359"/>
      <c r="F49" s="359"/>
      <c r="G49" s="359"/>
      <c r="H49" s="360"/>
      <c r="I49" s="466" t="s">
        <v>1039</v>
      </c>
      <c r="J49" s="466"/>
      <c r="K49" s="467">
        <v>44077</v>
      </c>
      <c r="L49" s="467"/>
      <c r="M49" s="468" t="s">
        <v>926</v>
      </c>
      <c r="N49" s="468"/>
      <c r="O49" s="468"/>
      <c r="P49" s="468"/>
      <c r="Q49" s="468"/>
      <c r="R49" s="468"/>
      <c r="S49" s="263"/>
      <c r="T49" s="262"/>
    </row>
    <row r="50" spans="2:20" ht="33" customHeight="1" x14ac:dyDescent="0.2">
      <c r="B50" s="358" t="s">
        <v>1040</v>
      </c>
      <c r="C50" s="359"/>
      <c r="D50" s="359"/>
      <c r="E50" s="359"/>
      <c r="F50" s="359"/>
      <c r="G50" s="359"/>
      <c r="H50" s="360"/>
      <c r="I50" s="466" t="s">
        <v>1041</v>
      </c>
      <c r="J50" s="466"/>
      <c r="K50" s="467">
        <v>44077</v>
      </c>
      <c r="L50" s="467"/>
      <c r="M50" s="468" t="s">
        <v>926</v>
      </c>
      <c r="N50" s="468"/>
      <c r="O50" s="468"/>
      <c r="P50" s="468"/>
      <c r="Q50" s="468"/>
      <c r="R50" s="468"/>
      <c r="S50" s="263"/>
      <c r="T50" s="262"/>
    </row>
    <row r="51" spans="2:20" ht="30" customHeight="1" x14ac:dyDescent="0.2">
      <c r="B51" s="358" t="s">
        <v>1042</v>
      </c>
      <c r="C51" s="359"/>
      <c r="D51" s="359"/>
      <c r="E51" s="359"/>
      <c r="F51" s="359"/>
      <c r="G51" s="359"/>
      <c r="H51" s="360"/>
      <c r="I51" s="466" t="s">
        <v>1043</v>
      </c>
      <c r="J51" s="466"/>
      <c r="K51" s="467">
        <v>44077</v>
      </c>
      <c r="L51" s="467"/>
      <c r="M51" s="468" t="s">
        <v>926</v>
      </c>
      <c r="N51" s="468"/>
      <c r="O51" s="468"/>
      <c r="P51" s="468"/>
      <c r="Q51" s="468"/>
      <c r="R51" s="468"/>
      <c r="S51" s="263"/>
      <c r="T51" s="262"/>
    </row>
    <row r="52" spans="2:20" ht="45.75" customHeight="1" x14ac:dyDescent="0.2">
      <c r="B52" s="358" t="s">
        <v>1044</v>
      </c>
      <c r="C52" s="359"/>
      <c r="D52" s="359"/>
      <c r="E52" s="359"/>
      <c r="F52" s="359"/>
      <c r="G52" s="359"/>
      <c r="H52" s="360"/>
      <c r="I52" s="466" t="s">
        <v>1045</v>
      </c>
      <c r="J52" s="466"/>
      <c r="K52" s="467">
        <v>44077</v>
      </c>
      <c r="L52" s="467"/>
      <c r="M52" s="468" t="s">
        <v>926</v>
      </c>
      <c r="N52" s="468"/>
      <c r="O52" s="468"/>
      <c r="P52" s="468"/>
      <c r="Q52" s="468"/>
      <c r="R52" s="468"/>
      <c r="S52" s="263"/>
      <c r="T52" s="262"/>
    </row>
    <row r="53" spans="2:20" ht="28.5" customHeight="1" x14ac:dyDescent="0.2">
      <c r="B53" s="358" t="s">
        <v>1056</v>
      </c>
      <c r="C53" s="359"/>
      <c r="D53" s="359"/>
      <c r="E53" s="359"/>
      <c r="F53" s="359"/>
      <c r="G53" s="359"/>
      <c r="H53" s="360"/>
      <c r="I53" s="466" t="s">
        <v>1057</v>
      </c>
      <c r="J53" s="466"/>
      <c r="K53" s="467">
        <v>44078</v>
      </c>
      <c r="L53" s="467"/>
      <c r="M53" s="468" t="s">
        <v>926</v>
      </c>
      <c r="N53" s="468"/>
      <c r="O53" s="468"/>
      <c r="P53" s="468"/>
      <c r="Q53" s="468"/>
      <c r="R53" s="468"/>
      <c r="S53" s="263"/>
      <c r="T53" s="262"/>
    </row>
    <row r="54" spans="2:20" ht="40.5" customHeight="1" x14ac:dyDescent="0.2">
      <c r="B54" s="358" t="s">
        <v>1046</v>
      </c>
      <c r="C54" s="359"/>
      <c r="D54" s="359"/>
      <c r="E54" s="359"/>
      <c r="F54" s="359"/>
      <c r="G54" s="359"/>
      <c r="H54" s="360"/>
      <c r="I54" s="466" t="s">
        <v>1047</v>
      </c>
      <c r="J54" s="466"/>
      <c r="K54" s="467">
        <v>44075</v>
      </c>
      <c r="L54" s="467"/>
      <c r="M54" s="468" t="s">
        <v>926</v>
      </c>
      <c r="N54" s="468"/>
      <c r="O54" s="468"/>
      <c r="P54" s="468"/>
      <c r="Q54" s="468"/>
      <c r="R54" s="468"/>
      <c r="S54" s="263"/>
      <c r="T54" s="262"/>
    </row>
    <row r="55" spans="2:20" ht="40.5" customHeight="1" x14ac:dyDescent="0.2">
      <c r="B55" s="358" t="s">
        <v>1060</v>
      </c>
      <c r="C55" s="359"/>
      <c r="D55" s="359"/>
      <c r="E55" s="359"/>
      <c r="F55" s="359"/>
      <c r="G55" s="359"/>
      <c r="H55" s="360"/>
      <c r="I55" s="466" t="s">
        <v>1061</v>
      </c>
      <c r="J55" s="466"/>
      <c r="K55" s="467">
        <v>44082</v>
      </c>
      <c r="L55" s="467"/>
      <c r="M55" s="468" t="s">
        <v>926</v>
      </c>
      <c r="N55" s="468"/>
      <c r="O55" s="468"/>
      <c r="P55" s="468"/>
      <c r="Q55" s="468"/>
      <c r="R55" s="468"/>
      <c r="S55" s="263"/>
      <c r="T55" s="262"/>
    </row>
    <row r="56" spans="2:20" ht="30" customHeight="1" x14ac:dyDescent="0.2">
      <c r="B56" s="358" t="s">
        <v>1048</v>
      </c>
      <c r="C56" s="359"/>
      <c r="D56" s="359"/>
      <c r="E56" s="359"/>
      <c r="F56" s="359"/>
      <c r="G56" s="359"/>
      <c r="H56" s="360"/>
      <c r="I56" s="466" t="s">
        <v>1049</v>
      </c>
      <c r="J56" s="466"/>
      <c r="K56" s="467">
        <v>44071</v>
      </c>
      <c r="L56" s="467"/>
      <c r="M56" s="468" t="s">
        <v>926</v>
      </c>
      <c r="N56" s="468"/>
      <c r="O56" s="468"/>
      <c r="P56" s="468"/>
      <c r="Q56" s="468"/>
      <c r="R56" s="468"/>
      <c r="S56" s="263"/>
      <c r="T56" s="262"/>
    </row>
    <row r="57" spans="2:20" ht="34.5" customHeight="1" x14ac:dyDescent="0.2">
      <c r="B57" s="358" t="s">
        <v>1058</v>
      </c>
      <c r="C57" s="359"/>
      <c r="D57" s="359"/>
      <c r="E57" s="359"/>
      <c r="F57" s="359"/>
      <c r="G57" s="359"/>
      <c r="H57" s="360"/>
      <c r="I57" s="513" t="s">
        <v>1059</v>
      </c>
      <c r="J57" s="514"/>
      <c r="K57" s="691">
        <v>44078</v>
      </c>
      <c r="L57" s="692"/>
      <c r="M57" s="398" t="s">
        <v>926</v>
      </c>
      <c r="N57" s="399"/>
      <c r="O57" s="399"/>
      <c r="P57" s="399"/>
      <c r="Q57" s="399"/>
      <c r="R57" s="400"/>
      <c r="S57" s="263"/>
      <c r="T57" s="262"/>
    </row>
    <row r="58" spans="2:20" ht="14.25" customHeight="1" x14ac:dyDescent="0.2">
      <c r="B58" s="64"/>
      <c r="C58" s="65"/>
      <c r="D58" s="65"/>
      <c r="E58" s="65"/>
      <c r="F58" s="65"/>
      <c r="G58" s="65"/>
      <c r="H58" s="65"/>
      <c r="I58" s="65"/>
      <c r="J58" s="65"/>
      <c r="K58" s="65"/>
      <c r="L58" s="65"/>
      <c r="M58" s="65"/>
      <c r="N58" s="65"/>
      <c r="O58" s="65"/>
      <c r="P58" s="65"/>
      <c r="Q58" s="65"/>
      <c r="R58" s="65"/>
      <c r="S58" s="65"/>
      <c r="T58" s="66"/>
    </row>
    <row r="59" spans="2:20" ht="22.5" customHeight="1" x14ac:dyDescent="0.2">
      <c r="B59" s="470" t="s">
        <v>28</v>
      </c>
      <c r="C59" s="470"/>
      <c r="D59" s="470"/>
      <c r="E59" s="470"/>
      <c r="F59" s="470"/>
      <c r="G59" s="470"/>
      <c r="H59" s="470"/>
      <c r="I59" s="470"/>
      <c r="J59" s="470"/>
      <c r="K59" s="470"/>
      <c r="L59" s="470"/>
      <c r="M59" s="470"/>
      <c r="N59" s="470"/>
      <c r="O59" s="470"/>
      <c r="P59" s="470"/>
      <c r="Q59" s="470"/>
      <c r="R59" s="470"/>
      <c r="S59" s="470"/>
      <c r="T59" s="470"/>
    </row>
    <row r="60" spans="2:20" customFormat="1" ht="25.5" customHeight="1" x14ac:dyDescent="0.25">
      <c r="B60" s="388" t="s">
        <v>124</v>
      </c>
      <c r="C60" s="392"/>
      <c r="D60" s="392"/>
      <c r="E60" s="392"/>
      <c r="F60" s="392"/>
      <c r="G60" s="392"/>
      <c r="H60" s="392"/>
      <c r="I60" s="392"/>
      <c r="J60" s="392"/>
      <c r="K60" s="392"/>
      <c r="L60" s="392"/>
      <c r="M60" s="392"/>
      <c r="N60" s="392"/>
      <c r="O60" s="392"/>
      <c r="P60" s="392"/>
      <c r="Q60" s="392"/>
      <c r="R60" s="392"/>
      <c r="S60" s="392"/>
      <c r="T60" s="389"/>
    </row>
    <row r="61" spans="2:20" customFormat="1" ht="34.5" customHeight="1" thickBot="1" x14ac:dyDescent="0.3">
      <c r="B61" s="74" t="s">
        <v>29</v>
      </c>
      <c r="C61" s="388" t="s">
        <v>125</v>
      </c>
      <c r="D61" s="389"/>
      <c r="E61" s="388" t="s">
        <v>446</v>
      </c>
      <c r="F61" s="392"/>
      <c r="G61" s="392"/>
      <c r="H61" s="389"/>
      <c r="I61" s="388" t="s">
        <v>30</v>
      </c>
      <c r="J61" s="392"/>
      <c r="K61" s="392"/>
      <c r="L61" s="392"/>
      <c r="M61" s="392"/>
      <c r="N61" s="392"/>
      <c r="O61" s="392"/>
      <c r="P61" s="392"/>
      <c r="Q61" s="392"/>
      <c r="R61" s="389"/>
      <c r="S61" s="388" t="s">
        <v>31</v>
      </c>
      <c r="T61" s="389"/>
    </row>
    <row r="62" spans="2:20" customFormat="1" ht="61.15" customHeight="1" x14ac:dyDescent="0.25">
      <c r="B62" s="412" t="s">
        <v>32</v>
      </c>
      <c r="C62" s="291" t="s">
        <v>123</v>
      </c>
      <c r="D62" s="293"/>
      <c r="E62" s="426" t="s">
        <v>447</v>
      </c>
      <c r="F62" s="426"/>
      <c r="G62" s="426"/>
      <c r="H62" s="426"/>
      <c r="I62" s="433" t="s">
        <v>728</v>
      </c>
      <c r="J62" s="433"/>
      <c r="K62" s="433"/>
      <c r="L62" s="433"/>
      <c r="M62" s="433"/>
      <c r="N62" s="433"/>
      <c r="O62" s="433"/>
      <c r="P62" s="433"/>
      <c r="Q62" s="433"/>
      <c r="R62" s="433"/>
      <c r="S62" s="405">
        <v>1</v>
      </c>
      <c r="T62" s="406"/>
    </row>
    <row r="63" spans="2:20" customFormat="1" ht="58.9" customHeight="1" x14ac:dyDescent="0.25">
      <c r="B63" s="413"/>
      <c r="C63" s="320"/>
      <c r="D63" s="322"/>
      <c r="E63" s="415" t="s">
        <v>448</v>
      </c>
      <c r="F63" s="415"/>
      <c r="G63" s="415"/>
      <c r="H63" s="415"/>
      <c r="I63" s="420" t="s">
        <v>729</v>
      </c>
      <c r="J63" s="420"/>
      <c r="K63" s="420"/>
      <c r="L63" s="420"/>
      <c r="M63" s="420"/>
      <c r="N63" s="420"/>
      <c r="O63" s="420"/>
      <c r="P63" s="420"/>
      <c r="Q63" s="420"/>
      <c r="R63" s="420"/>
      <c r="S63" s="407">
        <v>1</v>
      </c>
      <c r="T63" s="408"/>
    </row>
    <row r="64" spans="2:20" customFormat="1" ht="66" customHeight="1" x14ac:dyDescent="0.25">
      <c r="B64" s="413"/>
      <c r="C64" s="320"/>
      <c r="D64" s="441"/>
      <c r="E64" s="415" t="s">
        <v>449</v>
      </c>
      <c r="F64" s="415"/>
      <c r="G64" s="415"/>
      <c r="H64" s="415"/>
      <c r="I64" s="420" t="s">
        <v>503</v>
      </c>
      <c r="J64" s="420"/>
      <c r="K64" s="420"/>
      <c r="L64" s="420"/>
      <c r="M64" s="420"/>
      <c r="N64" s="420"/>
      <c r="O64" s="420"/>
      <c r="P64" s="420"/>
      <c r="Q64" s="420"/>
      <c r="R64" s="420"/>
      <c r="S64" s="407">
        <v>1</v>
      </c>
      <c r="T64" s="408"/>
    </row>
    <row r="65" spans="2:23" s="102" customFormat="1" ht="63.6" customHeight="1" x14ac:dyDescent="0.25">
      <c r="B65" s="413"/>
      <c r="C65" s="320"/>
      <c r="D65" s="441"/>
      <c r="E65" s="415" t="s">
        <v>735</v>
      </c>
      <c r="F65" s="415"/>
      <c r="G65" s="415"/>
      <c r="H65" s="415"/>
      <c r="I65" s="420" t="s">
        <v>730</v>
      </c>
      <c r="J65" s="420"/>
      <c r="K65" s="420"/>
      <c r="L65" s="420"/>
      <c r="M65" s="420"/>
      <c r="N65" s="420"/>
      <c r="O65" s="420"/>
      <c r="P65" s="420"/>
      <c r="Q65" s="420"/>
      <c r="R65" s="420"/>
      <c r="S65" s="407">
        <v>1</v>
      </c>
      <c r="T65" s="408"/>
    </row>
    <row r="66" spans="2:23" customFormat="1" ht="36.6" customHeight="1" x14ac:dyDescent="0.25">
      <c r="B66" s="413"/>
      <c r="C66" s="320"/>
      <c r="D66" s="441"/>
      <c r="E66" s="415" t="s">
        <v>450</v>
      </c>
      <c r="F66" s="415"/>
      <c r="G66" s="415"/>
      <c r="H66" s="415"/>
      <c r="I66" s="420" t="s">
        <v>363</v>
      </c>
      <c r="J66" s="420"/>
      <c r="K66" s="420"/>
      <c r="L66" s="420"/>
      <c r="M66" s="420"/>
      <c r="N66" s="420"/>
      <c r="O66" s="420"/>
      <c r="P66" s="420"/>
      <c r="Q66" s="420"/>
      <c r="R66" s="420"/>
      <c r="S66" s="407">
        <v>1</v>
      </c>
      <c r="T66" s="435"/>
    </row>
    <row r="67" spans="2:23" customFormat="1" ht="73.900000000000006" customHeight="1" x14ac:dyDescent="0.25">
      <c r="B67" s="413"/>
      <c r="C67" s="320"/>
      <c r="D67" s="322"/>
      <c r="E67" s="415" t="s">
        <v>451</v>
      </c>
      <c r="F67" s="415"/>
      <c r="G67" s="415"/>
      <c r="H67" s="415"/>
      <c r="I67" s="420" t="s">
        <v>731</v>
      </c>
      <c r="J67" s="420"/>
      <c r="K67" s="420"/>
      <c r="L67" s="420"/>
      <c r="M67" s="420"/>
      <c r="N67" s="420"/>
      <c r="O67" s="420"/>
      <c r="P67" s="420"/>
      <c r="Q67" s="420"/>
      <c r="R67" s="420"/>
      <c r="S67" s="407">
        <v>1</v>
      </c>
      <c r="T67" s="408"/>
    </row>
    <row r="68" spans="2:23" customFormat="1" ht="76.150000000000006" customHeight="1" x14ac:dyDescent="0.25">
      <c r="B68" s="413"/>
      <c r="C68" s="320"/>
      <c r="D68" s="322"/>
      <c r="E68" s="415" t="s">
        <v>452</v>
      </c>
      <c r="F68" s="415"/>
      <c r="G68" s="415"/>
      <c r="H68" s="415"/>
      <c r="I68" s="420" t="s">
        <v>732</v>
      </c>
      <c r="J68" s="420"/>
      <c r="K68" s="420"/>
      <c r="L68" s="420"/>
      <c r="M68" s="420"/>
      <c r="N68" s="420"/>
      <c r="O68" s="420"/>
      <c r="P68" s="420"/>
      <c r="Q68" s="420"/>
      <c r="R68" s="420"/>
      <c r="S68" s="407">
        <v>1</v>
      </c>
      <c r="T68" s="408"/>
    </row>
    <row r="69" spans="2:23" customFormat="1" ht="101.45" customHeight="1" x14ac:dyDescent="0.25">
      <c r="B69" s="413"/>
      <c r="C69" s="320"/>
      <c r="D69" s="322"/>
      <c r="E69" s="415" t="s">
        <v>453</v>
      </c>
      <c r="F69" s="415"/>
      <c r="G69" s="415"/>
      <c r="H69" s="415"/>
      <c r="I69" s="420" t="s">
        <v>733</v>
      </c>
      <c r="J69" s="420"/>
      <c r="K69" s="420"/>
      <c r="L69" s="420"/>
      <c r="M69" s="420"/>
      <c r="N69" s="420"/>
      <c r="O69" s="420"/>
      <c r="P69" s="420"/>
      <c r="Q69" s="420"/>
      <c r="R69" s="420"/>
      <c r="S69" s="407">
        <v>1</v>
      </c>
      <c r="T69" s="408"/>
    </row>
    <row r="70" spans="2:23" customFormat="1" ht="44.45" customHeight="1" x14ac:dyDescent="0.25">
      <c r="B70" s="413"/>
      <c r="C70" s="320"/>
      <c r="D70" s="322"/>
      <c r="E70" s="415" t="s">
        <v>454</v>
      </c>
      <c r="F70" s="415"/>
      <c r="G70" s="415"/>
      <c r="H70" s="415"/>
      <c r="I70" s="420" t="s">
        <v>110</v>
      </c>
      <c r="J70" s="420"/>
      <c r="K70" s="420"/>
      <c r="L70" s="420"/>
      <c r="M70" s="420"/>
      <c r="N70" s="420"/>
      <c r="O70" s="420"/>
      <c r="P70" s="420"/>
      <c r="Q70" s="420"/>
      <c r="R70" s="420"/>
      <c r="S70" s="407">
        <v>1</v>
      </c>
      <c r="T70" s="435"/>
    </row>
    <row r="71" spans="2:23" customFormat="1" ht="55.9" customHeight="1" x14ac:dyDescent="0.25">
      <c r="B71" s="413"/>
      <c r="C71" s="320"/>
      <c r="D71" s="322"/>
      <c r="E71" s="415" t="s">
        <v>455</v>
      </c>
      <c r="F71" s="415"/>
      <c r="G71" s="415"/>
      <c r="H71" s="415"/>
      <c r="I71" s="420" t="s">
        <v>381</v>
      </c>
      <c r="J71" s="420"/>
      <c r="K71" s="420"/>
      <c r="L71" s="420"/>
      <c r="M71" s="420"/>
      <c r="N71" s="420"/>
      <c r="O71" s="420"/>
      <c r="P71" s="420"/>
      <c r="Q71" s="420"/>
      <c r="R71" s="420"/>
      <c r="S71" s="407">
        <v>1</v>
      </c>
      <c r="T71" s="408"/>
    </row>
    <row r="72" spans="2:23" customFormat="1" ht="79.900000000000006" customHeight="1" thickBot="1" x14ac:dyDescent="0.3">
      <c r="B72" s="414"/>
      <c r="C72" s="294"/>
      <c r="D72" s="296"/>
      <c r="E72" s="432" t="s">
        <v>456</v>
      </c>
      <c r="F72" s="432"/>
      <c r="G72" s="432"/>
      <c r="H72" s="432"/>
      <c r="I72" s="430" t="s">
        <v>734</v>
      </c>
      <c r="J72" s="430"/>
      <c r="K72" s="430"/>
      <c r="L72" s="430"/>
      <c r="M72" s="430"/>
      <c r="N72" s="430"/>
      <c r="O72" s="430"/>
      <c r="P72" s="430"/>
      <c r="Q72" s="430"/>
      <c r="R72" s="430"/>
      <c r="S72" s="428">
        <v>1</v>
      </c>
      <c r="T72" s="429"/>
    </row>
    <row r="73" spans="2:23" customFormat="1" ht="80.45" customHeight="1" x14ac:dyDescent="0.25">
      <c r="B73" s="421" t="s">
        <v>33</v>
      </c>
      <c r="C73" s="291" t="s">
        <v>34</v>
      </c>
      <c r="D73" s="293"/>
      <c r="E73" s="426" t="s">
        <v>447</v>
      </c>
      <c r="F73" s="426"/>
      <c r="G73" s="426"/>
      <c r="H73" s="426"/>
      <c r="I73" s="433" t="s">
        <v>783</v>
      </c>
      <c r="J73" s="433"/>
      <c r="K73" s="433"/>
      <c r="L73" s="433"/>
      <c r="M73" s="433"/>
      <c r="N73" s="433"/>
      <c r="O73" s="433"/>
      <c r="P73" s="433"/>
      <c r="Q73" s="433"/>
      <c r="R73" s="433"/>
      <c r="S73" s="405">
        <v>1</v>
      </c>
      <c r="T73" s="406"/>
    </row>
    <row r="74" spans="2:23" customFormat="1" ht="111" customHeight="1" x14ac:dyDescent="0.25">
      <c r="B74" s="422"/>
      <c r="C74" s="320"/>
      <c r="D74" s="322"/>
      <c r="E74" s="415" t="s">
        <v>736</v>
      </c>
      <c r="F74" s="415"/>
      <c r="G74" s="415"/>
      <c r="H74" s="415"/>
      <c r="I74" s="420" t="s">
        <v>504</v>
      </c>
      <c r="J74" s="420"/>
      <c r="K74" s="420"/>
      <c r="L74" s="420"/>
      <c r="M74" s="420"/>
      <c r="N74" s="420"/>
      <c r="O74" s="420"/>
      <c r="P74" s="420"/>
      <c r="Q74" s="420"/>
      <c r="R74" s="420"/>
      <c r="S74" s="407" t="s">
        <v>737</v>
      </c>
      <c r="T74" s="408"/>
      <c r="W74" s="123"/>
    </row>
    <row r="75" spans="2:23" customFormat="1" ht="236.45" customHeight="1" x14ac:dyDescent="0.25">
      <c r="B75" s="422"/>
      <c r="C75" s="320"/>
      <c r="D75" s="322"/>
      <c r="E75" s="415" t="s">
        <v>457</v>
      </c>
      <c r="F75" s="415"/>
      <c r="G75" s="415"/>
      <c r="H75" s="415"/>
      <c r="I75" s="420" t="s">
        <v>739</v>
      </c>
      <c r="J75" s="420"/>
      <c r="K75" s="420"/>
      <c r="L75" s="420"/>
      <c r="M75" s="420"/>
      <c r="N75" s="420"/>
      <c r="O75" s="420"/>
      <c r="P75" s="420"/>
      <c r="Q75" s="420"/>
      <c r="R75" s="420"/>
      <c r="S75" s="407">
        <v>1</v>
      </c>
      <c r="T75" s="435"/>
    </row>
    <row r="76" spans="2:23" customFormat="1" ht="67.5" customHeight="1" x14ac:dyDescent="0.25">
      <c r="B76" s="422"/>
      <c r="C76" s="320"/>
      <c r="D76" s="322"/>
      <c r="E76" s="415" t="s">
        <v>458</v>
      </c>
      <c r="F76" s="415"/>
      <c r="G76" s="415"/>
      <c r="H76" s="415"/>
      <c r="I76" s="420" t="s">
        <v>505</v>
      </c>
      <c r="J76" s="420"/>
      <c r="K76" s="420"/>
      <c r="L76" s="420"/>
      <c r="M76" s="420"/>
      <c r="N76" s="420"/>
      <c r="O76" s="420"/>
      <c r="P76" s="420"/>
      <c r="Q76" s="420"/>
      <c r="R76" s="420"/>
      <c r="S76" s="407">
        <v>1</v>
      </c>
      <c r="T76" s="435"/>
    </row>
    <row r="77" spans="2:23" customFormat="1" ht="62.45" customHeight="1" x14ac:dyDescent="0.25">
      <c r="B77" s="422"/>
      <c r="C77" s="320"/>
      <c r="D77" s="322"/>
      <c r="E77" s="415" t="s">
        <v>459</v>
      </c>
      <c r="F77" s="415"/>
      <c r="G77" s="415"/>
      <c r="H77" s="415"/>
      <c r="I77" s="420" t="s">
        <v>726</v>
      </c>
      <c r="J77" s="420"/>
      <c r="K77" s="420"/>
      <c r="L77" s="420"/>
      <c r="M77" s="420"/>
      <c r="N77" s="420"/>
      <c r="O77" s="420"/>
      <c r="P77" s="420"/>
      <c r="Q77" s="420"/>
      <c r="R77" s="420"/>
      <c r="S77" s="407">
        <v>1</v>
      </c>
      <c r="T77" s="435"/>
    </row>
    <row r="78" spans="2:23" customFormat="1" ht="112.9" customHeight="1" x14ac:dyDescent="0.25">
      <c r="B78" s="422"/>
      <c r="C78" s="320"/>
      <c r="D78" s="322"/>
      <c r="E78" s="415" t="s">
        <v>460</v>
      </c>
      <c r="F78" s="415"/>
      <c r="G78" s="415"/>
      <c r="H78" s="415"/>
      <c r="I78" s="420" t="s">
        <v>740</v>
      </c>
      <c r="J78" s="420"/>
      <c r="K78" s="420"/>
      <c r="L78" s="420"/>
      <c r="M78" s="420"/>
      <c r="N78" s="420"/>
      <c r="O78" s="420"/>
      <c r="P78" s="420"/>
      <c r="Q78" s="420"/>
      <c r="R78" s="420"/>
      <c r="S78" s="407">
        <v>1</v>
      </c>
      <c r="T78" s="435"/>
    </row>
    <row r="79" spans="2:23" customFormat="1" ht="39.6" customHeight="1" x14ac:dyDescent="0.25">
      <c r="B79" s="422"/>
      <c r="C79" s="320"/>
      <c r="D79" s="322"/>
      <c r="E79" s="415" t="s">
        <v>461</v>
      </c>
      <c r="F79" s="415"/>
      <c r="G79" s="415"/>
      <c r="H79" s="415"/>
      <c r="I79" s="420" t="s">
        <v>427</v>
      </c>
      <c r="J79" s="420"/>
      <c r="K79" s="420"/>
      <c r="L79" s="420"/>
      <c r="M79" s="420"/>
      <c r="N79" s="420"/>
      <c r="O79" s="420"/>
      <c r="P79" s="420"/>
      <c r="Q79" s="420"/>
      <c r="R79" s="420"/>
      <c r="S79" s="407">
        <v>1</v>
      </c>
      <c r="T79" s="435"/>
    </row>
    <row r="80" spans="2:23" customFormat="1" ht="58.15" customHeight="1" x14ac:dyDescent="0.25">
      <c r="B80" s="422"/>
      <c r="C80" s="320"/>
      <c r="D80" s="322"/>
      <c r="E80" s="415" t="s">
        <v>462</v>
      </c>
      <c r="F80" s="415"/>
      <c r="G80" s="415"/>
      <c r="H80" s="415"/>
      <c r="I80" s="420" t="s">
        <v>741</v>
      </c>
      <c r="J80" s="420"/>
      <c r="K80" s="420"/>
      <c r="L80" s="420"/>
      <c r="M80" s="420"/>
      <c r="N80" s="420"/>
      <c r="O80" s="420"/>
      <c r="P80" s="420"/>
      <c r="Q80" s="420"/>
      <c r="R80" s="420"/>
      <c r="S80" s="407">
        <v>1</v>
      </c>
      <c r="T80" s="435"/>
    </row>
    <row r="81" spans="2:20" customFormat="1" ht="69.599999999999994" customHeight="1" x14ac:dyDescent="0.25">
      <c r="B81" s="422"/>
      <c r="C81" s="320"/>
      <c r="D81" s="322"/>
      <c r="E81" s="415" t="s">
        <v>463</v>
      </c>
      <c r="F81" s="415"/>
      <c r="G81" s="415"/>
      <c r="H81" s="415"/>
      <c r="I81" s="420" t="s">
        <v>742</v>
      </c>
      <c r="J81" s="420"/>
      <c r="K81" s="420"/>
      <c r="L81" s="420"/>
      <c r="M81" s="420"/>
      <c r="N81" s="420"/>
      <c r="O81" s="420"/>
      <c r="P81" s="420"/>
      <c r="Q81" s="420"/>
      <c r="R81" s="420"/>
      <c r="S81" s="407">
        <v>1</v>
      </c>
      <c r="T81" s="408"/>
    </row>
    <row r="82" spans="2:20" customFormat="1" ht="50.25" customHeight="1" x14ac:dyDescent="0.25">
      <c r="B82" s="422"/>
      <c r="C82" s="320"/>
      <c r="D82" s="322"/>
      <c r="E82" s="415" t="s">
        <v>464</v>
      </c>
      <c r="F82" s="415"/>
      <c r="G82" s="415"/>
      <c r="H82" s="415"/>
      <c r="I82" s="420" t="s">
        <v>727</v>
      </c>
      <c r="J82" s="420"/>
      <c r="K82" s="420"/>
      <c r="L82" s="420"/>
      <c r="M82" s="420"/>
      <c r="N82" s="420"/>
      <c r="O82" s="420"/>
      <c r="P82" s="420"/>
      <c r="Q82" s="420"/>
      <c r="R82" s="420"/>
      <c r="S82" s="407">
        <v>1</v>
      </c>
      <c r="T82" s="408"/>
    </row>
    <row r="83" spans="2:20" customFormat="1" ht="55.15" customHeight="1" thickBot="1" x14ac:dyDescent="0.3">
      <c r="B83" s="423"/>
      <c r="C83" s="294"/>
      <c r="D83" s="296"/>
      <c r="E83" s="432" t="s">
        <v>465</v>
      </c>
      <c r="F83" s="432"/>
      <c r="G83" s="432"/>
      <c r="H83" s="432"/>
      <c r="I83" s="430" t="s">
        <v>738</v>
      </c>
      <c r="J83" s="430"/>
      <c r="K83" s="430"/>
      <c r="L83" s="430"/>
      <c r="M83" s="430"/>
      <c r="N83" s="430"/>
      <c r="O83" s="430"/>
      <c r="P83" s="430"/>
      <c r="Q83" s="430"/>
      <c r="R83" s="430"/>
      <c r="S83" s="428">
        <v>1</v>
      </c>
      <c r="T83" s="429"/>
    </row>
    <row r="84" spans="2:20" customFormat="1" ht="75.599999999999994" customHeight="1" x14ac:dyDescent="0.25">
      <c r="B84" s="412" t="s">
        <v>743</v>
      </c>
      <c r="C84" s="291" t="s">
        <v>364</v>
      </c>
      <c r="D84" s="293"/>
      <c r="E84" s="426" t="s">
        <v>744</v>
      </c>
      <c r="F84" s="426"/>
      <c r="G84" s="426"/>
      <c r="H84" s="426"/>
      <c r="I84" s="433" t="s">
        <v>365</v>
      </c>
      <c r="J84" s="433"/>
      <c r="K84" s="433"/>
      <c r="L84" s="433"/>
      <c r="M84" s="433"/>
      <c r="N84" s="433"/>
      <c r="O84" s="433"/>
      <c r="P84" s="433"/>
      <c r="Q84" s="433"/>
      <c r="R84" s="433"/>
      <c r="S84" s="405">
        <v>1</v>
      </c>
      <c r="T84" s="434"/>
    </row>
    <row r="85" spans="2:20" customFormat="1" ht="225" customHeight="1" x14ac:dyDescent="0.25">
      <c r="B85" s="413"/>
      <c r="C85" s="320"/>
      <c r="D85" s="322"/>
      <c r="E85" s="415" t="s">
        <v>745</v>
      </c>
      <c r="F85" s="415"/>
      <c r="G85" s="415"/>
      <c r="H85" s="415"/>
      <c r="I85" s="431" t="s">
        <v>746</v>
      </c>
      <c r="J85" s="431"/>
      <c r="K85" s="431"/>
      <c r="L85" s="431"/>
      <c r="M85" s="431"/>
      <c r="N85" s="431"/>
      <c r="O85" s="431"/>
      <c r="P85" s="431"/>
      <c r="Q85" s="431"/>
      <c r="R85" s="431"/>
      <c r="S85" s="407">
        <v>1</v>
      </c>
      <c r="T85" s="435"/>
    </row>
    <row r="86" spans="2:20" customFormat="1" ht="27" customHeight="1" x14ac:dyDescent="0.25">
      <c r="B86" s="307"/>
      <c r="C86" s="427"/>
      <c r="D86" s="427"/>
      <c r="E86" s="427"/>
      <c r="F86" s="427"/>
      <c r="G86" s="427"/>
      <c r="H86" s="427"/>
      <c r="I86" s="427"/>
      <c r="J86" s="427"/>
      <c r="K86" s="427"/>
      <c r="L86" s="427"/>
      <c r="M86" s="427"/>
      <c r="N86" s="427"/>
      <c r="O86" s="427"/>
      <c r="P86" s="427"/>
      <c r="Q86" s="427"/>
      <c r="R86" s="427"/>
      <c r="S86" s="427"/>
      <c r="T86" s="308"/>
    </row>
    <row r="87" spans="2:20" customFormat="1" ht="27.75" customHeight="1" x14ac:dyDescent="0.25">
      <c r="B87" s="409" t="s">
        <v>126</v>
      </c>
      <c r="C87" s="410"/>
      <c r="D87" s="410"/>
      <c r="E87" s="410"/>
      <c r="F87" s="410"/>
      <c r="G87" s="410"/>
      <c r="H87" s="410"/>
      <c r="I87" s="410"/>
      <c r="J87" s="410"/>
      <c r="K87" s="410"/>
      <c r="L87" s="410"/>
      <c r="M87" s="410"/>
      <c r="N87" s="410"/>
      <c r="O87" s="410"/>
      <c r="P87" s="410"/>
      <c r="Q87" s="410"/>
      <c r="R87" s="410"/>
      <c r="S87" s="410"/>
      <c r="T87" s="411"/>
    </row>
    <row r="88" spans="2:20" customFormat="1" ht="27.75" customHeight="1" thickBot="1" x14ac:dyDescent="0.3">
      <c r="B88" s="104" t="s">
        <v>29</v>
      </c>
      <c r="C88" s="409" t="s">
        <v>127</v>
      </c>
      <c r="D88" s="411"/>
      <c r="E88" s="409" t="s">
        <v>466</v>
      </c>
      <c r="F88" s="410"/>
      <c r="G88" s="410"/>
      <c r="H88" s="410"/>
      <c r="I88" s="411"/>
      <c r="J88" s="409" t="s">
        <v>30</v>
      </c>
      <c r="K88" s="410"/>
      <c r="L88" s="410"/>
      <c r="M88" s="410"/>
      <c r="N88" s="410"/>
      <c r="O88" s="410"/>
      <c r="P88" s="410"/>
      <c r="Q88" s="410"/>
      <c r="R88" s="411"/>
      <c r="S88" s="409" t="s">
        <v>31</v>
      </c>
      <c r="T88" s="411"/>
    </row>
    <row r="89" spans="2:20" customFormat="1" ht="48" customHeight="1" x14ac:dyDescent="0.25">
      <c r="B89" s="412" t="s">
        <v>35</v>
      </c>
      <c r="C89" s="291" t="s">
        <v>36</v>
      </c>
      <c r="D89" s="293"/>
      <c r="E89" s="403" t="s">
        <v>467</v>
      </c>
      <c r="F89" s="403"/>
      <c r="G89" s="403"/>
      <c r="H89" s="403"/>
      <c r="I89" s="403"/>
      <c r="J89" s="404" t="s">
        <v>747</v>
      </c>
      <c r="K89" s="404"/>
      <c r="L89" s="404"/>
      <c r="M89" s="404"/>
      <c r="N89" s="404"/>
      <c r="O89" s="404"/>
      <c r="P89" s="404"/>
      <c r="Q89" s="404"/>
      <c r="R89" s="404"/>
      <c r="S89" s="405">
        <v>1</v>
      </c>
      <c r="T89" s="406"/>
    </row>
    <row r="90" spans="2:20" customFormat="1" ht="37.9" customHeight="1" x14ac:dyDescent="0.25">
      <c r="B90" s="413"/>
      <c r="C90" s="320"/>
      <c r="D90" s="322"/>
      <c r="E90" s="401" t="s">
        <v>468</v>
      </c>
      <c r="F90" s="401"/>
      <c r="G90" s="401"/>
      <c r="H90" s="401"/>
      <c r="I90" s="401"/>
      <c r="J90" s="402" t="s">
        <v>748</v>
      </c>
      <c r="K90" s="402"/>
      <c r="L90" s="402"/>
      <c r="M90" s="402"/>
      <c r="N90" s="402"/>
      <c r="O90" s="402"/>
      <c r="P90" s="402"/>
      <c r="Q90" s="402"/>
      <c r="R90" s="402"/>
      <c r="S90" s="407">
        <v>1</v>
      </c>
      <c r="T90" s="408"/>
    </row>
    <row r="91" spans="2:20" customFormat="1" ht="134.44999999999999" customHeight="1" x14ac:dyDescent="0.25">
      <c r="B91" s="413"/>
      <c r="C91" s="320"/>
      <c r="D91" s="322"/>
      <c r="E91" s="401" t="s">
        <v>469</v>
      </c>
      <c r="F91" s="401"/>
      <c r="G91" s="401"/>
      <c r="H91" s="401"/>
      <c r="I91" s="401"/>
      <c r="J91" s="402" t="s">
        <v>382</v>
      </c>
      <c r="K91" s="402"/>
      <c r="L91" s="402"/>
      <c r="M91" s="402"/>
      <c r="N91" s="402"/>
      <c r="O91" s="402"/>
      <c r="P91" s="402"/>
      <c r="Q91" s="402"/>
      <c r="R91" s="402"/>
      <c r="S91" s="407">
        <v>1</v>
      </c>
      <c r="T91" s="408"/>
    </row>
    <row r="92" spans="2:20" customFormat="1" ht="56.25" customHeight="1" x14ac:dyDescent="0.25">
      <c r="B92" s="413"/>
      <c r="C92" s="320"/>
      <c r="D92" s="322"/>
      <c r="E92" s="401" t="s">
        <v>470</v>
      </c>
      <c r="F92" s="401"/>
      <c r="G92" s="401"/>
      <c r="H92" s="401"/>
      <c r="I92" s="401"/>
      <c r="J92" s="402" t="s">
        <v>749</v>
      </c>
      <c r="K92" s="402"/>
      <c r="L92" s="402"/>
      <c r="M92" s="402"/>
      <c r="N92" s="402"/>
      <c r="O92" s="402"/>
      <c r="P92" s="402"/>
      <c r="Q92" s="402"/>
      <c r="R92" s="402"/>
      <c r="S92" s="407">
        <v>1</v>
      </c>
      <c r="T92" s="408"/>
    </row>
    <row r="93" spans="2:20" customFormat="1" ht="47.45" customHeight="1" x14ac:dyDescent="0.25">
      <c r="B93" s="413"/>
      <c r="C93" s="320"/>
      <c r="D93" s="322"/>
      <c r="E93" s="401" t="s">
        <v>471</v>
      </c>
      <c r="F93" s="401"/>
      <c r="G93" s="401"/>
      <c r="H93" s="401"/>
      <c r="I93" s="401"/>
      <c r="J93" s="402" t="s">
        <v>128</v>
      </c>
      <c r="K93" s="402"/>
      <c r="L93" s="402"/>
      <c r="M93" s="402"/>
      <c r="N93" s="402"/>
      <c r="O93" s="402"/>
      <c r="P93" s="402"/>
      <c r="Q93" s="402"/>
      <c r="R93" s="402"/>
      <c r="S93" s="407">
        <v>1</v>
      </c>
      <c r="T93" s="408"/>
    </row>
    <row r="94" spans="2:20" customFormat="1" ht="111" customHeight="1" x14ac:dyDescent="0.25">
      <c r="B94" s="413"/>
      <c r="C94" s="320"/>
      <c r="D94" s="322"/>
      <c r="E94" s="415" t="s">
        <v>473</v>
      </c>
      <c r="F94" s="415"/>
      <c r="G94" s="415"/>
      <c r="H94" s="415"/>
      <c r="I94" s="415"/>
      <c r="J94" s="420" t="s">
        <v>751</v>
      </c>
      <c r="K94" s="420"/>
      <c r="L94" s="420"/>
      <c r="M94" s="420"/>
      <c r="N94" s="420"/>
      <c r="O94" s="420"/>
      <c r="P94" s="420"/>
      <c r="Q94" s="420"/>
      <c r="R94" s="420"/>
      <c r="S94" s="407">
        <v>1</v>
      </c>
      <c r="T94" s="408"/>
    </row>
    <row r="95" spans="2:20" customFormat="1" ht="44.45" customHeight="1" x14ac:dyDescent="0.25">
      <c r="B95" s="413"/>
      <c r="C95" s="320"/>
      <c r="D95" s="322"/>
      <c r="E95" s="401" t="s">
        <v>472</v>
      </c>
      <c r="F95" s="401"/>
      <c r="G95" s="401"/>
      <c r="H95" s="401"/>
      <c r="I95" s="401"/>
      <c r="J95" s="402" t="s">
        <v>750</v>
      </c>
      <c r="K95" s="402"/>
      <c r="L95" s="402"/>
      <c r="M95" s="402"/>
      <c r="N95" s="402"/>
      <c r="O95" s="402"/>
      <c r="P95" s="402"/>
      <c r="Q95" s="402"/>
      <c r="R95" s="402"/>
      <c r="S95" s="407">
        <v>1</v>
      </c>
      <c r="T95" s="408"/>
    </row>
    <row r="96" spans="2:20" customFormat="1" ht="139.5" customHeight="1" thickBot="1" x14ac:dyDescent="0.3">
      <c r="B96" s="414"/>
      <c r="C96" s="294"/>
      <c r="D96" s="296"/>
      <c r="E96" s="416" t="s">
        <v>474</v>
      </c>
      <c r="F96" s="416"/>
      <c r="G96" s="416"/>
      <c r="H96" s="416"/>
      <c r="I96" s="416"/>
      <c r="J96" s="417" t="s">
        <v>752</v>
      </c>
      <c r="K96" s="417"/>
      <c r="L96" s="417"/>
      <c r="M96" s="417"/>
      <c r="N96" s="417"/>
      <c r="O96" s="417"/>
      <c r="P96" s="417"/>
      <c r="Q96" s="417"/>
      <c r="R96" s="417"/>
      <c r="S96" s="418">
        <v>1</v>
      </c>
      <c r="T96" s="419"/>
    </row>
    <row r="97" spans="2:20" customFormat="1" ht="129.6" customHeight="1" x14ac:dyDescent="0.25">
      <c r="B97" s="421" t="s">
        <v>37</v>
      </c>
      <c r="C97" s="291" t="s">
        <v>38</v>
      </c>
      <c r="D97" s="293"/>
      <c r="E97" s="403" t="s">
        <v>475</v>
      </c>
      <c r="F97" s="403"/>
      <c r="G97" s="403"/>
      <c r="H97" s="403"/>
      <c r="I97" s="403"/>
      <c r="J97" s="404" t="s">
        <v>753</v>
      </c>
      <c r="K97" s="404"/>
      <c r="L97" s="404"/>
      <c r="M97" s="404"/>
      <c r="N97" s="404"/>
      <c r="O97" s="404"/>
      <c r="P97" s="404"/>
      <c r="Q97" s="404"/>
      <c r="R97" s="404"/>
      <c r="S97" s="405">
        <v>1</v>
      </c>
      <c r="T97" s="406"/>
    </row>
    <row r="98" spans="2:20" customFormat="1" ht="50.45" customHeight="1" x14ac:dyDescent="0.25">
      <c r="B98" s="422"/>
      <c r="C98" s="320"/>
      <c r="D98" s="322"/>
      <c r="E98" s="401" t="s">
        <v>476</v>
      </c>
      <c r="F98" s="401"/>
      <c r="G98" s="401"/>
      <c r="H98" s="401"/>
      <c r="I98" s="401"/>
      <c r="J98" s="402" t="s">
        <v>754</v>
      </c>
      <c r="K98" s="402"/>
      <c r="L98" s="402"/>
      <c r="M98" s="402"/>
      <c r="N98" s="402"/>
      <c r="O98" s="402"/>
      <c r="P98" s="402"/>
      <c r="Q98" s="402"/>
      <c r="R98" s="402"/>
      <c r="S98" s="407">
        <v>1</v>
      </c>
      <c r="T98" s="408"/>
    </row>
    <row r="99" spans="2:20" customFormat="1" ht="30" customHeight="1" thickBot="1" x14ac:dyDescent="0.3">
      <c r="B99" s="423"/>
      <c r="C99" s="294"/>
      <c r="D99" s="296"/>
      <c r="E99" s="655" t="s">
        <v>470</v>
      </c>
      <c r="F99" s="655"/>
      <c r="G99" s="655"/>
      <c r="H99" s="655"/>
      <c r="I99" s="655"/>
      <c r="J99" s="656" t="s">
        <v>111</v>
      </c>
      <c r="K99" s="656"/>
      <c r="L99" s="656"/>
      <c r="M99" s="656"/>
      <c r="N99" s="656"/>
      <c r="O99" s="656"/>
      <c r="P99" s="656"/>
      <c r="Q99" s="656"/>
      <c r="R99" s="656"/>
      <c r="S99" s="418">
        <v>1</v>
      </c>
      <c r="T99" s="419"/>
    </row>
    <row r="100" spans="2:20" customFormat="1" ht="131.44999999999999" customHeight="1" x14ac:dyDescent="0.25">
      <c r="B100" s="412" t="s">
        <v>39</v>
      </c>
      <c r="C100" s="291" t="s">
        <v>40</v>
      </c>
      <c r="D100" s="293"/>
      <c r="E100" s="403" t="s">
        <v>475</v>
      </c>
      <c r="F100" s="403"/>
      <c r="G100" s="403"/>
      <c r="H100" s="403"/>
      <c r="I100" s="403"/>
      <c r="J100" s="404" t="s">
        <v>760</v>
      </c>
      <c r="K100" s="404"/>
      <c r="L100" s="404"/>
      <c r="M100" s="404"/>
      <c r="N100" s="404"/>
      <c r="O100" s="404"/>
      <c r="P100" s="404"/>
      <c r="Q100" s="404"/>
      <c r="R100" s="404"/>
      <c r="S100" s="405">
        <v>1</v>
      </c>
      <c r="T100" s="406"/>
    </row>
    <row r="101" spans="2:20" customFormat="1" ht="27.75" customHeight="1" x14ac:dyDescent="0.25">
      <c r="B101" s="413"/>
      <c r="C101" s="320"/>
      <c r="D101" s="322"/>
      <c r="E101" s="401" t="s">
        <v>468</v>
      </c>
      <c r="F101" s="401"/>
      <c r="G101" s="401"/>
      <c r="H101" s="401"/>
      <c r="I101" s="401"/>
      <c r="J101" s="402" t="s">
        <v>389</v>
      </c>
      <c r="K101" s="402"/>
      <c r="L101" s="402"/>
      <c r="M101" s="402"/>
      <c r="N101" s="402"/>
      <c r="O101" s="402"/>
      <c r="P101" s="402"/>
      <c r="Q101" s="402"/>
      <c r="R101" s="402"/>
      <c r="S101" s="407">
        <v>1</v>
      </c>
      <c r="T101" s="408"/>
    </row>
    <row r="102" spans="2:20" customFormat="1" ht="213.6" customHeight="1" x14ac:dyDescent="0.25">
      <c r="B102" s="413"/>
      <c r="C102" s="320"/>
      <c r="D102" s="322"/>
      <c r="E102" s="401" t="s">
        <v>477</v>
      </c>
      <c r="F102" s="401"/>
      <c r="G102" s="401"/>
      <c r="H102" s="401"/>
      <c r="I102" s="401"/>
      <c r="J102" s="402" t="s">
        <v>755</v>
      </c>
      <c r="K102" s="402"/>
      <c r="L102" s="402"/>
      <c r="M102" s="402"/>
      <c r="N102" s="402"/>
      <c r="O102" s="402"/>
      <c r="P102" s="402"/>
      <c r="Q102" s="402"/>
      <c r="R102" s="402"/>
      <c r="S102" s="407">
        <v>1</v>
      </c>
      <c r="T102" s="408"/>
    </row>
    <row r="103" spans="2:20" customFormat="1" ht="35.450000000000003" customHeight="1" x14ac:dyDescent="0.25">
      <c r="B103" s="413"/>
      <c r="C103" s="320"/>
      <c r="D103" s="322"/>
      <c r="E103" s="401" t="s">
        <v>478</v>
      </c>
      <c r="F103" s="401"/>
      <c r="G103" s="401"/>
      <c r="H103" s="401"/>
      <c r="I103" s="401"/>
      <c r="J103" s="402" t="s">
        <v>401</v>
      </c>
      <c r="K103" s="402"/>
      <c r="L103" s="402"/>
      <c r="M103" s="402"/>
      <c r="N103" s="402"/>
      <c r="O103" s="402"/>
      <c r="P103" s="402"/>
      <c r="Q103" s="402"/>
      <c r="R103" s="402"/>
      <c r="S103" s="407">
        <v>1</v>
      </c>
      <c r="T103" s="408"/>
    </row>
    <row r="104" spans="2:20" customFormat="1" ht="36.6" customHeight="1" x14ac:dyDescent="0.25">
      <c r="B104" s="413"/>
      <c r="C104" s="320"/>
      <c r="D104" s="322"/>
      <c r="E104" s="401" t="s">
        <v>470</v>
      </c>
      <c r="F104" s="401"/>
      <c r="G104" s="401"/>
      <c r="H104" s="401"/>
      <c r="I104" s="401"/>
      <c r="J104" s="402" t="s">
        <v>756</v>
      </c>
      <c r="K104" s="402"/>
      <c r="L104" s="402"/>
      <c r="M104" s="402"/>
      <c r="N104" s="402"/>
      <c r="O104" s="402"/>
      <c r="P104" s="402"/>
      <c r="Q104" s="402"/>
      <c r="R104" s="402"/>
      <c r="S104" s="407">
        <v>1</v>
      </c>
      <c r="T104" s="408"/>
    </row>
    <row r="105" spans="2:20" customFormat="1" ht="46.15" customHeight="1" x14ac:dyDescent="0.25">
      <c r="B105" s="413"/>
      <c r="C105" s="320"/>
      <c r="D105" s="322"/>
      <c r="E105" s="401" t="s">
        <v>471</v>
      </c>
      <c r="F105" s="401"/>
      <c r="G105" s="401"/>
      <c r="H105" s="401"/>
      <c r="I105" s="401"/>
      <c r="J105" s="402" t="s">
        <v>757</v>
      </c>
      <c r="K105" s="402"/>
      <c r="L105" s="402"/>
      <c r="M105" s="402"/>
      <c r="N105" s="402"/>
      <c r="O105" s="402"/>
      <c r="P105" s="402"/>
      <c r="Q105" s="402"/>
      <c r="R105" s="402"/>
      <c r="S105" s="407">
        <v>1</v>
      </c>
      <c r="T105" s="408"/>
    </row>
    <row r="106" spans="2:20" customFormat="1" ht="52.9" customHeight="1" x14ac:dyDescent="0.25">
      <c r="B106" s="413"/>
      <c r="C106" s="320"/>
      <c r="D106" s="322"/>
      <c r="E106" s="401" t="s">
        <v>472</v>
      </c>
      <c r="F106" s="401"/>
      <c r="G106" s="401"/>
      <c r="H106" s="401"/>
      <c r="I106" s="401"/>
      <c r="J106" s="402" t="s">
        <v>758</v>
      </c>
      <c r="K106" s="402"/>
      <c r="L106" s="402"/>
      <c r="M106" s="402"/>
      <c r="N106" s="402"/>
      <c r="O106" s="402"/>
      <c r="P106" s="402"/>
      <c r="Q106" s="402"/>
      <c r="R106" s="402"/>
      <c r="S106" s="407">
        <v>1</v>
      </c>
      <c r="T106" s="408"/>
    </row>
    <row r="107" spans="2:20" customFormat="1" ht="36" customHeight="1" x14ac:dyDescent="0.25">
      <c r="B107" s="413"/>
      <c r="C107" s="320"/>
      <c r="D107" s="322"/>
      <c r="E107" s="425" t="s">
        <v>479</v>
      </c>
      <c r="F107" s="425"/>
      <c r="G107" s="425"/>
      <c r="H107" s="425"/>
      <c r="I107" s="425"/>
      <c r="J107" s="440" t="s">
        <v>759</v>
      </c>
      <c r="K107" s="440"/>
      <c r="L107" s="440"/>
      <c r="M107" s="440"/>
      <c r="N107" s="440"/>
      <c r="O107" s="440"/>
      <c r="P107" s="440"/>
      <c r="Q107" s="440"/>
      <c r="R107" s="440"/>
      <c r="S107" s="428">
        <v>1</v>
      </c>
      <c r="T107" s="429"/>
    </row>
    <row r="108" spans="2:20" s="125" customFormat="1" ht="115.15" customHeight="1" x14ac:dyDescent="0.25">
      <c r="B108" s="190" t="s">
        <v>761</v>
      </c>
      <c r="C108" s="415" t="s">
        <v>762</v>
      </c>
      <c r="D108" s="415"/>
      <c r="E108" s="401" t="s">
        <v>763</v>
      </c>
      <c r="F108" s="401"/>
      <c r="G108" s="401"/>
      <c r="H108" s="401"/>
      <c r="I108" s="401"/>
      <c r="J108" s="420" t="s">
        <v>766</v>
      </c>
      <c r="K108" s="420"/>
      <c r="L108" s="420"/>
      <c r="M108" s="420"/>
      <c r="N108" s="420"/>
      <c r="O108" s="420"/>
      <c r="P108" s="420"/>
      <c r="Q108" s="420"/>
      <c r="R108" s="420"/>
      <c r="S108" s="436">
        <v>1</v>
      </c>
      <c r="T108" s="436"/>
    </row>
    <row r="109" spans="2:20" s="125" customFormat="1" ht="134.44999999999999" customHeight="1" x14ac:dyDescent="0.25">
      <c r="B109" s="190" t="s">
        <v>761</v>
      </c>
      <c r="C109" s="415" t="s">
        <v>764</v>
      </c>
      <c r="D109" s="415"/>
      <c r="E109" s="401" t="s">
        <v>480</v>
      </c>
      <c r="F109" s="401"/>
      <c r="G109" s="401"/>
      <c r="H109" s="401"/>
      <c r="I109" s="401"/>
      <c r="J109" s="402" t="s">
        <v>765</v>
      </c>
      <c r="K109" s="402"/>
      <c r="L109" s="402"/>
      <c r="M109" s="402"/>
      <c r="N109" s="402"/>
      <c r="O109" s="402"/>
      <c r="P109" s="402"/>
      <c r="Q109" s="402"/>
      <c r="R109" s="402"/>
      <c r="S109" s="407">
        <v>1</v>
      </c>
      <c r="T109" s="424"/>
    </row>
    <row r="110" spans="2:20" ht="17.25" customHeight="1" x14ac:dyDescent="0.2">
      <c r="B110" s="660"/>
      <c r="C110" s="661"/>
      <c r="D110" s="661"/>
      <c r="E110" s="662"/>
      <c r="F110" s="662"/>
      <c r="G110" s="662"/>
      <c r="H110" s="662"/>
      <c r="I110" s="662"/>
      <c r="J110" s="662"/>
      <c r="K110" s="662"/>
      <c r="L110" s="662"/>
      <c r="M110" s="662"/>
      <c r="N110" s="662"/>
      <c r="O110" s="662"/>
      <c r="P110" s="662"/>
      <c r="Q110" s="662"/>
      <c r="R110" s="662"/>
      <c r="S110" s="662"/>
      <c r="T110" s="663"/>
    </row>
    <row r="111" spans="2:20" ht="28.5" customHeight="1" x14ac:dyDescent="0.2">
      <c r="B111" s="664" t="s">
        <v>29</v>
      </c>
      <c r="C111" s="665"/>
      <c r="D111" s="437" t="s">
        <v>691</v>
      </c>
      <c r="E111" s="438"/>
      <c r="F111" s="438"/>
      <c r="G111" s="438"/>
      <c r="H111" s="438"/>
      <c r="I111" s="438"/>
      <c r="J111" s="439"/>
      <c r="K111" s="437" t="s">
        <v>362</v>
      </c>
      <c r="L111" s="438"/>
      <c r="M111" s="438"/>
      <c r="N111" s="438"/>
      <c r="O111" s="438"/>
      <c r="P111" s="438"/>
      <c r="Q111" s="438"/>
      <c r="R111" s="439"/>
      <c r="S111" s="276" t="s">
        <v>4</v>
      </c>
      <c r="T111" s="277"/>
    </row>
    <row r="112" spans="2:20" ht="32.450000000000003" customHeight="1" x14ac:dyDescent="0.2">
      <c r="B112" s="269" t="s">
        <v>761</v>
      </c>
      <c r="C112" s="269"/>
      <c r="D112" s="270" t="s">
        <v>1232</v>
      </c>
      <c r="E112" s="271"/>
      <c r="F112" s="271"/>
      <c r="G112" s="271"/>
      <c r="H112" s="271"/>
      <c r="I112" s="271"/>
      <c r="J112" s="272"/>
      <c r="K112" s="273" t="s">
        <v>803</v>
      </c>
      <c r="L112" s="273"/>
      <c r="M112" s="273"/>
      <c r="N112" s="273"/>
      <c r="O112" s="273"/>
      <c r="P112" s="273"/>
      <c r="Q112" s="273"/>
      <c r="R112" s="273"/>
      <c r="S112" s="274" t="s">
        <v>1233</v>
      </c>
      <c r="T112" s="274"/>
    </row>
    <row r="113" spans="1:20" ht="32.450000000000003" customHeight="1" x14ac:dyDescent="0.2">
      <c r="B113" s="269" t="s">
        <v>761</v>
      </c>
      <c r="C113" s="269"/>
      <c r="D113" s="270" t="s">
        <v>1234</v>
      </c>
      <c r="E113" s="271"/>
      <c r="F113" s="271"/>
      <c r="G113" s="271"/>
      <c r="H113" s="271"/>
      <c r="I113" s="271"/>
      <c r="J113" s="272"/>
      <c r="K113" s="273" t="s">
        <v>803</v>
      </c>
      <c r="L113" s="273"/>
      <c r="M113" s="273"/>
      <c r="N113" s="273"/>
      <c r="O113" s="273"/>
      <c r="P113" s="273"/>
      <c r="Q113" s="273"/>
      <c r="R113" s="273"/>
      <c r="S113" s="274">
        <v>44084</v>
      </c>
      <c r="T113" s="274"/>
    </row>
    <row r="114" spans="1:20" ht="94.9" customHeight="1" x14ac:dyDescent="0.2">
      <c r="B114" s="269" t="s">
        <v>1235</v>
      </c>
      <c r="C114" s="269"/>
      <c r="D114" s="270" t="s">
        <v>1236</v>
      </c>
      <c r="E114" s="271"/>
      <c r="F114" s="271"/>
      <c r="G114" s="271"/>
      <c r="H114" s="271"/>
      <c r="I114" s="271"/>
      <c r="J114" s="272"/>
      <c r="K114" s="273" t="s">
        <v>803</v>
      </c>
      <c r="L114" s="273"/>
      <c r="M114" s="273"/>
      <c r="N114" s="273"/>
      <c r="O114" s="273"/>
      <c r="P114" s="273"/>
      <c r="Q114" s="273"/>
      <c r="R114" s="273"/>
      <c r="S114" s="274" t="s">
        <v>1237</v>
      </c>
      <c r="T114" s="274"/>
    </row>
    <row r="115" spans="1:20" ht="46.15" customHeight="1" x14ac:dyDescent="0.2">
      <c r="B115" s="269" t="s">
        <v>761</v>
      </c>
      <c r="C115" s="269"/>
      <c r="D115" s="270" t="s">
        <v>1238</v>
      </c>
      <c r="E115" s="271"/>
      <c r="F115" s="271"/>
      <c r="G115" s="271"/>
      <c r="H115" s="271"/>
      <c r="I115" s="271"/>
      <c r="J115" s="272"/>
      <c r="K115" s="273" t="s">
        <v>803</v>
      </c>
      <c r="L115" s="273"/>
      <c r="M115" s="273"/>
      <c r="N115" s="273"/>
      <c r="O115" s="273"/>
      <c r="P115" s="273"/>
      <c r="Q115" s="273"/>
      <c r="R115" s="273"/>
      <c r="S115" s="274">
        <v>44088</v>
      </c>
      <c r="T115" s="274"/>
    </row>
    <row r="116" spans="1:20" ht="66" customHeight="1" x14ac:dyDescent="0.2">
      <c r="B116" s="269" t="s">
        <v>33</v>
      </c>
      <c r="C116" s="269"/>
      <c r="D116" s="270" t="s">
        <v>1239</v>
      </c>
      <c r="E116" s="271"/>
      <c r="F116" s="271"/>
      <c r="G116" s="271"/>
      <c r="H116" s="271"/>
      <c r="I116" s="271"/>
      <c r="J116" s="272"/>
      <c r="K116" s="273" t="s">
        <v>1240</v>
      </c>
      <c r="L116" s="273"/>
      <c r="M116" s="273"/>
      <c r="N116" s="273"/>
      <c r="O116" s="273"/>
      <c r="P116" s="273"/>
      <c r="Q116" s="273"/>
      <c r="R116" s="273"/>
      <c r="S116" s="274">
        <v>44088</v>
      </c>
      <c r="T116" s="274"/>
    </row>
    <row r="117" spans="1:20" ht="73.150000000000006" customHeight="1" x14ac:dyDescent="0.2">
      <c r="B117" s="269" t="s">
        <v>33</v>
      </c>
      <c r="C117" s="269"/>
      <c r="D117" s="270" t="s">
        <v>1241</v>
      </c>
      <c r="E117" s="271"/>
      <c r="F117" s="271"/>
      <c r="G117" s="271"/>
      <c r="H117" s="271"/>
      <c r="I117" s="271"/>
      <c r="J117" s="272"/>
      <c r="K117" s="273" t="s">
        <v>1242</v>
      </c>
      <c r="L117" s="273"/>
      <c r="M117" s="273"/>
      <c r="N117" s="273"/>
      <c r="O117" s="273"/>
      <c r="P117" s="273"/>
      <c r="Q117" s="273"/>
      <c r="R117" s="273"/>
      <c r="S117" s="274">
        <v>44088</v>
      </c>
      <c r="T117" s="274"/>
    </row>
    <row r="118" spans="1:20" ht="55.9" customHeight="1" x14ac:dyDescent="0.2">
      <c r="B118" s="269" t="s">
        <v>761</v>
      </c>
      <c r="C118" s="269"/>
      <c r="D118" s="270" t="s">
        <v>1243</v>
      </c>
      <c r="E118" s="271"/>
      <c r="F118" s="271"/>
      <c r="G118" s="271"/>
      <c r="H118" s="271"/>
      <c r="I118" s="271"/>
      <c r="J118" s="272"/>
      <c r="K118" s="273" t="s">
        <v>1244</v>
      </c>
      <c r="L118" s="273"/>
      <c r="M118" s="273"/>
      <c r="N118" s="273"/>
      <c r="O118" s="273"/>
      <c r="P118" s="273"/>
      <c r="Q118" s="273"/>
      <c r="R118" s="273"/>
      <c r="S118" s="274">
        <v>44088</v>
      </c>
      <c r="T118" s="274"/>
    </row>
    <row r="119" spans="1:20" ht="37.15" customHeight="1" x14ac:dyDescent="0.2">
      <c r="B119" s="269" t="s">
        <v>761</v>
      </c>
      <c r="C119" s="269"/>
      <c r="D119" s="270" t="s">
        <v>1245</v>
      </c>
      <c r="E119" s="271"/>
      <c r="F119" s="271"/>
      <c r="G119" s="271"/>
      <c r="H119" s="271"/>
      <c r="I119" s="271"/>
      <c r="J119" s="272"/>
      <c r="K119" s="273" t="s">
        <v>803</v>
      </c>
      <c r="L119" s="273"/>
      <c r="M119" s="273"/>
      <c r="N119" s="273"/>
      <c r="O119" s="273"/>
      <c r="P119" s="273"/>
      <c r="Q119" s="273"/>
      <c r="R119" s="273"/>
      <c r="S119" s="274">
        <v>44088</v>
      </c>
      <c r="T119" s="274"/>
    </row>
    <row r="120" spans="1:20" ht="109.9" customHeight="1" x14ac:dyDescent="0.2">
      <c r="B120" s="269" t="s">
        <v>761</v>
      </c>
      <c r="C120" s="269"/>
      <c r="D120" s="685" t="s">
        <v>1246</v>
      </c>
      <c r="E120" s="685"/>
      <c r="F120" s="685"/>
      <c r="G120" s="685"/>
      <c r="H120" s="685"/>
      <c r="I120" s="685"/>
      <c r="J120" s="685"/>
      <c r="K120" s="273" t="s">
        <v>803</v>
      </c>
      <c r="L120" s="273"/>
      <c r="M120" s="273"/>
      <c r="N120" s="273"/>
      <c r="O120" s="273"/>
      <c r="P120" s="273"/>
      <c r="Q120" s="273"/>
      <c r="R120" s="273"/>
      <c r="S120" s="274" t="s">
        <v>1237</v>
      </c>
      <c r="T120" s="274"/>
    </row>
    <row r="121" spans="1:20" ht="25.9" customHeight="1" x14ac:dyDescent="0.2">
      <c r="A121" s="2"/>
      <c r="B121" s="693" t="s">
        <v>41</v>
      </c>
      <c r="C121" s="694"/>
      <c r="D121" s="694"/>
      <c r="E121" s="694"/>
      <c r="F121" s="694"/>
      <c r="G121" s="694"/>
      <c r="H121" s="694"/>
      <c r="I121" s="694"/>
      <c r="J121" s="694"/>
      <c r="K121" s="694"/>
      <c r="L121" s="694"/>
      <c r="M121" s="694"/>
      <c r="N121" s="694"/>
      <c r="O121" s="694"/>
      <c r="P121" s="694"/>
      <c r="Q121" s="694"/>
      <c r="R121" s="694"/>
      <c r="S121" s="694"/>
      <c r="T121" s="695"/>
    </row>
    <row r="122" spans="1:20" ht="24.6" customHeight="1" x14ac:dyDescent="0.2">
      <c r="A122" s="2"/>
      <c r="B122" s="276" t="s">
        <v>42</v>
      </c>
      <c r="C122" s="339"/>
      <c r="D122" s="339"/>
      <c r="E122" s="277"/>
      <c r="F122" s="129" t="s">
        <v>29</v>
      </c>
      <c r="G122" s="276" t="s">
        <v>43</v>
      </c>
      <c r="H122" s="339"/>
      <c r="I122" s="339"/>
      <c r="J122" s="339"/>
      <c r="K122" s="339"/>
      <c r="L122" s="339"/>
      <c r="M122" s="339"/>
      <c r="N122" s="339"/>
      <c r="O122" s="339"/>
      <c r="P122" s="339"/>
      <c r="Q122" s="339"/>
      <c r="R122" s="277"/>
      <c r="S122" s="276" t="s">
        <v>4</v>
      </c>
      <c r="T122" s="277"/>
    </row>
    <row r="123" spans="1:20" ht="37.9" customHeight="1" x14ac:dyDescent="0.2">
      <c r="A123" s="2"/>
      <c r="B123" s="275" t="s">
        <v>638</v>
      </c>
      <c r="C123" s="275"/>
      <c r="D123" s="275"/>
      <c r="E123" s="275"/>
      <c r="F123" s="265" t="s">
        <v>33</v>
      </c>
      <c r="G123" s="685" t="s">
        <v>804</v>
      </c>
      <c r="H123" s="685"/>
      <c r="I123" s="685"/>
      <c r="J123" s="685"/>
      <c r="K123" s="685"/>
      <c r="L123" s="685"/>
      <c r="M123" s="685"/>
      <c r="N123" s="685"/>
      <c r="O123" s="685"/>
      <c r="P123" s="685"/>
      <c r="Q123" s="685"/>
      <c r="R123" s="685"/>
      <c r="S123" s="274">
        <v>44090</v>
      </c>
      <c r="T123" s="274"/>
    </row>
    <row r="124" spans="1:20" ht="37.9" customHeight="1" x14ac:dyDescent="0.2">
      <c r="A124" s="2"/>
      <c r="B124" s="275" t="s">
        <v>1280</v>
      </c>
      <c r="C124" s="275"/>
      <c r="D124" s="275"/>
      <c r="E124" s="275"/>
      <c r="F124" s="265">
        <v>1</v>
      </c>
      <c r="G124" s="685" t="s">
        <v>1281</v>
      </c>
      <c r="H124" s="685"/>
      <c r="I124" s="685"/>
      <c r="J124" s="685"/>
      <c r="K124" s="685"/>
      <c r="L124" s="685"/>
      <c r="M124" s="685"/>
      <c r="N124" s="685"/>
      <c r="O124" s="685"/>
      <c r="P124" s="685"/>
      <c r="Q124" s="685"/>
      <c r="R124" s="685"/>
      <c r="S124" s="274">
        <v>44086</v>
      </c>
      <c r="T124" s="274"/>
    </row>
    <row r="125" spans="1:20" ht="37.9" customHeight="1" x14ac:dyDescent="0.2">
      <c r="A125" s="2"/>
      <c r="B125" s="275" t="s">
        <v>1282</v>
      </c>
      <c r="C125" s="275"/>
      <c r="D125" s="275"/>
      <c r="E125" s="275"/>
      <c r="F125" s="265">
        <v>1</v>
      </c>
      <c r="G125" s="685" t="s">
        <v>1283</v>
      </c>
      <c r="H125" s="685"/>
      <c r="I125" s="685"/>
      <c r="J125" s="685"/>
      <c r="K125" s="685"/>
      <c r="L125" s="685"/>
      <c r="M125" s="685"/>
      <c r="N125" s="685"/>
      <c r="O125" s="685"/>
      <c r="P125" s="685"/>
      <c r="Q125" s="685"/>
      <c r="R125" s="685"/>
      <c r="S125" s="274">
        <v>44084</v>
      </c>
      <c r="T125" s="274"/>
    </row>
    <row r="126" spans="1:20" ht="37.9" customHeight="1" x14ac:dyDescent="0.2">
      <c r="A126" s="2"/>
      <c r="B126" s="275"/>
      <c r="C126" s="275"/>
      <c r="D126" s="275"/>
      <c r="E126" s="275"/>
      <c r="F126" s="265">
        <v>4</v>
      </c>
      <c r="G126" s="685" t="s">
        <v>1283</v>
      </c>
      <c r="H126" s="685"/>
      <c r="I126" s="685"/>
      <c r="J126" s="685"/>
      <c r="K126" s="685"/>
      <c r="L126" s="685"/>
      <c r="M126" s="685"/>
      <c r="N126" s="685"/>
      <c r="O126" s="685"/>
      <c r="P126" s="685"/>
      <c r="Q126" s="685"/>
      <c r="R126" s="685"/>
      <c r="S126" s="274">
        <v>44085</v>
      </c>
      <c r="T126" s="274"/>
    </row>
    <row r="127" spans="1:20" ht="37.9" customHeight="1" x14ac:dyDescent="0.2">
      <c r="A127" s="2"/>
      <c r="B127" s="275" t="s">
        <v>1025</v>
      </c>
      <c r="C127" s="275"/>
      <c r="D127" s="275"/>
      <c r="E127" s="275"/>
      <c r="F127" s="265">
        <v>3</v>
      </c>
      <c r="G127" s="696" t="s">
        <v>1284</v>
      </c>
      <c r="H127" s="696"/>
      <c r="I127" s="696"/>
      <c r="J127" s="696"/>
      <c r="K127" s="696"/>
      <c r="L127" s="696"/>
      <c r="M127" s="696"/>
      <c r="N127" s="696"/>
      <c r="O127" s="696"/>
      <c r="P127" s="696"/>
      <c r="Q127" s="696"/>
      <c r="R127" s="696"/>
      <c r="S127" s="274">
        <v>44088</v>
      </c>
      <c r="T127" s="274"/>
    </row>
    <row r="128" spans="1:20" ht="37.9" customHeight="1" x14ac:dyDescent="0.2">
      <c r="A128" s="2"/>
      <c r="B128" s="275"/>
      <c r="C128" s="275"/>
      <c r="D128" s="275"/>
      <c r="E128" s="275"/>
      <c r="F128" s="265">
        <v>1</v>
      </c>
      <c r="G128" s="696" t="s">
        <v>1285</v>
      </c>
      <c r="H128" s="696"/>
      <c r="I128" s="696"/>
      <c r="J128" s="696"/>
      <c r="K128" s="696"/>
      <c r="L128" s="696"/>
      <c r="M128" s="696"/>
      <c r="N128" s="696"/>
      <c r="O128" s="696"/>
      <c r="P128" s="696"/>
      <c r="Q128" s="696"/>
      <c r="R128" s="696"/>
      <c r="S128" s="274">
        <v>44090</v>
      </c>
      <c r="T128" s="274"/>
    </row>
    <row r="129" spans="1:20" ht="37.9" customHeight="1" x14ac:dyDescent="0.2">
      <c r="A129" s="2"/>
      <c r="B129" s="275" t="s">
        <v>1286</v>
      </c>
      <c r="C129" s="275"/>
      <c r="D129" s="275"/>
      <c r="E129" s="275"/>
      <c r="F129" s="265" t="s">
        <v>33</v>
      </c>
      <c r="G129" s="696" t="s">
        <v>1287</v>
      </c>
      <c r="H129" s="696"/>
      <c r="I129" s="696"/>
      <c r="J129" s="696"/>
      <c r="K129" s="696"/>
      <c r="L129" s="696"/>
      <c r="M129" s="696"/>
      <c r="N129" s="696"/>
      <c r="O129" s="696"/>
      <c r="P129" s="696"/>
      <c r="Q129" s="696"/>
      <c r="R129" s="696"/>
      <c r="S129" s="274">
        <v>44088</v>
      </c>
      <c r="T129" s="274"/>
    </row>
    <row r="130" spans="1:20" ht="15" customHeight="1" x14ac:dyDescent="0.2">
      <c r="B130" s="67"/>
      <c r="C130" s="62"/>
      <c r="D130" s="62"/>
      <c r="E130" s="62"/>
      <c r="F130" s="62"/>
      <c r="G130" s="62"/>
      <c r="H130" s="62"/>
      <c r="I130" s="62"/>
      <c r="J130" s="62"/>
      <c r="K130" s="62"/>
      <c r="L130" s="62"/>
      <c r="M130" s="62"/>
      <c r="N130" s="62"/>
      <c r="O130" s="62"/>
      <c r="P130" s="62"/>
      <c r="Q130" s="62"/>
      <c r="R130" s="62"/>
      <c r="S130" s="62"/>
      <c r="T130" s="63"/>
    </row>
    <row r="131" spans="1:20" ht="25.5" customHeight="1" x14ac:dyDescent="0.2">
      <c r="B131" s="340" t="s">
        <v>373</v>
      </c>
      <c r="C131" s="341"/>
      <c r="D131" s="341"/>
      <c r="E131" s="341"/>
      <c r="F131" s="341"/>
      <c r="G131" s="341"/>
      <c r="H131" s="341"/>
      <c r="I131" s="341"/>
      <c r="J131" s="341"/>
      <c r="K131" s="341"/>
      <c r="L131" s="341"/>
      <c r="M131" s="341"/>
      <c r="N131" s="341"/>
      <c r="O131" s="341"/>
      <c r="P131" s="341"/>
      <c r="Q131" s="341"/>
      <c r="R131" s="341"/>
      <c r="S131" s="341"/>
      <c r="T131" s="342"/>
    </row>
    <row r="132" spans="1:20" ht="34.9" customHeight="1" x14ac:dyDescent="0.2">
      <c r="B132" s="606" t="s">
        <v>44</v>
      </c>
      <c r="C132" s="608"/>
      <c r="D132" s="276" t="s">
        <v>481</v>
      </c>
      <c r="E132" s="339"/>
      <c r="F132" s="339"/>
      <c r="G132" s="339"/>
      <c r="H132" s="339"/>
      <c r="I132" s="339"/>
      <c r="J132" s="277"/>
      <c r="K132" s="276" t="s">
        <v>45</v>
      </c>
      <c r="L132" s="339"/>
      <c r="M132" s="339"/>
      <c r="N132" s="339"/>
      <c r="O132" s="339"/>
      <c r="P132" s="339"/>
      <c r="Q132" s="339"/>
      <c r="R132" s="277"/>
      <c r="S132" s="276" t="s">
        <v>4</v>
      </c>
      <c r="T132" s="277"/>
    </row>
    <row r="133" spans="1:20" ht="30.6" customHeight="1" x14ac:dyDescent="0.2">
      <c r="B133" s="307" t="s">
        <v>954</v>
      </c>
      <c r="C133" s="308"/>
      <c r="D133" s="395" t="s">
        <v>955</v>
      </c>
      <c r="E133" s="396"/>
      <c r="F133" s="396"/>
      <c r="G133" s="396"/>
      <c r="H133" s="396"/>
      <c r="I133" s="396"/>
      <c r="J133" s="397"/>
      <c r="K133" s="349" t="s">
        <v>956</v>
      </c>
      <c r="L133" s="350"/>
      <c r="M133" s="350"/>
      <c r="N133" s="350"/>
      <c r="O133" s="350"/>
      <c r="P133" s="350"/>
      <c r="Q133" s="350"/>
      <c r="R133" s="351"/>
      <c r="S133" s="691" t="s">
        <v>1275</v>
      </c>
      <c r="T133" s="692"/>
    </row>
    <row r="134" spans="1:20" ht="58.9" customHeight="1" x14ac:dyDescent="0.2">
      <c r="B134" s="307" t="s">
        <v>954</v>
      </c>
      <c r="C134" s="308"/>
      <c r="D134" s="349" t="s">
        <v>1276</v>
      </c>
      <c r="E134" s="350"/>
      <c r="F134" s="350"/>
      <c r="G134" s="350"/>
      <c r="H134" s="350"/>
      <c r="I134" s="350"/>
      <c r="J134" s="351"/>
      <c r="K134" s="349" t="s">
        <v>1024</v>
      </c>
      <c r="L134" s="350"/>
      <c r="M134" s="350"/>
      <c r="N134" s="350"/>
      <c r="O134" s="350"/>
      <c r="P134" s="350"/>
      <c r="Q134" s="350"/>
      <c r="R134" s="351"/>
      <c r="S134" s="691">
        <v>44084</v>
      </c>
      <c r="T134" s="692"/>
    </row>
    <row r="135" spans="1:20" ht="37.9" customHeight="1" x14ac:dyDescent="0.2">
      <c r="B135" s="307" t="s">
        <v>954</v>
      </c>
      <c r="C135" s="308"/>
      <c r="D135" s="349" t="s">
        <v>1277</v>
      </c>
      <c r="E135" s="350"/>
      <c r="F135" s="350"/>
      <c r="G135" s="350"/>
      <c r="H135" s="350"/>
      <c r="I135" s="350"/>
      <c r="J135" s="351"/>
      <c r="K135" s="349" t="s">
        <v>1278</v>
      </c>
      <c r="L135" s="350"/>
      <c r="M135" s="350"/>
      <c r="N135" s="350"/>
      <c r="O135" s="350"/>
      <c r="P135" s="350"/>
      <c r="Q135" s="350"/>
      <c r="R135" s="351"/>
      <c r="S135" s="691">
        <v>44084</v>
      </c>
      <c r="T135" s="692"/>
    </row>
    <row r="136" spans="1:20" ht="38.450000000000003" customHeight="1" x14ac:dyDescent="0.2">
      <c r="B136" s="307" t="s">
        <v>954</v>
      </c>
      <c r="C136" s="308"/>
      <c r="D136" s="395" t="s">
        <v>957</v>
      </c>
      <c r="E136" s="396"/>
      <c r="F136" s="396"/>
      <c r="G136" s="396"/>
      <c r="H136" s="396"/>
      <c r="I136" s="396"/>
      <c r="J136" s="397"/>
      <c r="K136" s="349" t="s">
        <v>958</v>
      </c>
      <c r="L136" s="350"/>
      <c r="M136" s="350"/>
      <c r="N136" s="350"/>
      <c r="O136" s="350"/>
      <c r="P136" s="350"/>
      <c r="Q136" s="350"/>
      <c r="R136" s="351"/>
      <c r="S136" s="691" t="s">
        <v>1275</v>
      </c>
      <c r="T136" s="692"/>
    </row>
    <row r="137" spans="1:20" s="3" customFormat="1" ht="22.5" customHeight="1" x14ac:dyDescent="0.2">
      <c r="B137" s="352" t="s">
        <v>46</v>
      </c>
      <c r="C137" s="353"/>
      <c r="D137" s="353"/>
      <c r="E137" s="353"/>
      <c r="F137" s="353"/>
      <c r="G137" s="353"/>
      <c r="H137" s="353"/>
      <c r="I137" s="353"/>
      <c r="J137" s="353"/>
      <c r="K137" s="353"/>
      <c r="L137" s="353"/>
      <c r="M137" s="353"/>
      <c r="N137" s="353"/>
      <c r="O137" s="353"/>
      <c r="P137" s="353"/>
      <c r="Q137" s="353"/>
      <c r="R137" s="353"/>
      <c r="S137" s="353"/>
      <c r="T137" s="354"/>
    </row>
    <row r="138" spans="1:20" s="6" customFormat="1" ht="22.5" customHeight="1" x14ac:dyDescent="0.2">
      <c r="B138" s="355" t="s">
        <v>47</v>
      </c>
      <c r="C138" s="356"/>
      <c r="D138" s="356"/>
      <c r="E138" s="356"/>
      <c r="F138" s="356"/>
      <c r="G138" s="356"/>
      <c r="H138" s="356"/>
      <c r="I138" s="356"/>
      <c r="J138" s="356"/>
      <c r="K138" s="356"/>
      <c r="L138" s="356"/>
      <c r="M138" s="356"/>
      <c r="N138" s="356"/>
      <c r="O138" s="356"/>
      <c r="P138" s="356"/>
      <c r="Q138" s="356"/>
      <c r="R138" s="356"/>
      <c r="S138" s="356"/>
      <c r="T138" s="357"/>
    </row>
    <row r="139" spans="1:20" s="7" customFormat="1" ht="47.1" customHeight="1" x14ac:dyDescent="0.25">
      <c r="B139" s="358" t="s">
        <v>482</v>
      </c>
      <c r="C139" s="359"/>
      <c r="D139" s="359"/>
      <c r="E139" s="359"/>
      <c r="F139" s="359"/>
      <c r="G139" s="359"/>
      <c r="H139" s="359"/>
      <c r="I139" s="359"/>
      <c r="J139" s="359"/>
      <c r="K139" s="359"/>
      <c r="L139" s="359"/>
      <c r="M139" s="359"/>
      <c r="N139" s="359"/>
      <c r="O139" s="359"/>
      <c r="P139" s="359"/>
      <c r="Q139" s="359"/>
      <c r="R139" s="359"/>
      <c r="S139" s="359"/>
      <c r="T139" s="360"/>
    </row>
    <row r="140" spans="1:20" s="6" customFormat="1" ht="22.5" customHeight="1" x14ac:dyDescent="0.2">
      <c r="B140" s="314"/>
      <c r="C140" s="361"/>
      <c r="D140" s="361"/>
      <c r="E140" s="361"/>
      <c r="F140" s="361"/>
      <c r="G140" s="361"/>
      <c r="H140" s="361"/>
      <c r="I140" s="361"/>
      <c r="J140" s="361"/>
      <c r="K140" s="361"/>
      <c r="L140" s="361"/>
      <c r="M140" s="361"/>
      <c r="N140" s="361"/>
      <c r="O140" s="361"/>
      <c r="P140" s="361"/>
      <c r="Q140" s="361"/>
      <c r="R140" s="361"/>
      <c r="S140" s="361"/>
      <c r="T140" s="315"/>
    </row>
    <row r="141" spans="1:20" s="6" customFormat="1" ht="22.5" customHeight="1" x14ac:dyDescent="0.2">
      <c r="B141" s="336" t="s">
        <v>48</v>
      </c>
      <c r="C141" s="337"/>
      <c r="D141" s="337"/>
      <c r="E141" s="337"/>
      <c r="F141" s="337"/>
      <c r="G141" s="337"/>
      <c r="H141" s="337"/>
      <c r="I141" s="337"/>
      <c r="J141" s="337"/>
      <c r="K141" s="337"/>
      <c r="L141" s="337"/>
      <c r="M141" s="337"/>
      <c r="N141" s="337"/>
      <c r="O141" s="337"/>
      <c r="P141" s="337"/>
      <c r="Q141" s="337"/>
      <c r="R141" s="337"/>
      <c r="S141" s="337"/>
      <c r="T141" s="338"/>
    </row>
    <row r="142" spans="1:20" s="6" customFormat="1" ht="22.5" customHeight="1" x14ac:dyDescent="0.2">
      <c r="B142" s="480" t="s">
        <v>49</v>
      </c>
      <c r="C142" s="480"/>
      <c r="D142" s="388" t="s">
        <v>483</v>
      </c>
      <c r="E142" s="392"/>
      <c r="F142" s="392"/>
      <c r="G142" s="392"/>
      <c r="H142" s="392"/>
      <c r="I142" s="392"/>
      <c r="J142" s="389"/>
      <c r="K142" s="506" t="s">
        <v>25</v>
      </c>
      <c r="L142" s="506"/>
      <c r="M142" s="506"/>
      <c r="N142" s="506"/>
      <c r="O142" s="506"/>
      <c r="P142" s="506"/>
      <c r="Q142" s="506"/>
      <c r="R142" s="506"/>
      <c r="S142" s="388" t="s">
        <v>50</v>
      </c>
      <c r="T142" s="389"/>
    </row>
    <row r="143" spans="1:20" s="6" customFormat="1" ht="277.89999999999998" customHeight="1" x14ac:dyDescent="0.2">
      <c r="B143" s="378" t="s">
        <v>51</v>
      </c>
      <c r="C143" s="378"/>
      <c r="D143" s="688" t="s">
        <v>484</v>
      </c>
      <c r="E143" s="689"/>
      <c r="F143" s="689"/>
      <c r="G143" s="689"/>
      <c r="H143" s="689"/>
      <c r="I143" s="689"/>
      <c r="J143" s="690"/>
      <c r="K143" s="687" t="s">
        <v>506</v>
      </c>
      <c r="L143" s="687"/>
      <c r="M143" s="687"/>
      <c r="N143" s="687"/>
      <c r="O143" s="687"/>
      <c r="P143" s="687"/>
      <c r="Q143" s="687"/>
      <c r="R143" s="687"/>
      <c r="S143" s="390" t="s">
        <v>507</v>
      </c>
      <c r="T143" s="391"/>
    </row>
    <row r="144" spans="1:20" s="6" customFormat="1" ht="126.75" customHeight="1" x14ac:dyDescent="0.2">
      <c r="B144" s="378" t="s">
        <v>52</v>
      </c>
      <c r="C144" s="378"/>
      <c r="D144" s="682" t="s">
        <v>485</v>
      </c>
      <c r="E144" s="683"/>
      <c r="F144" s="683"/>
      <c r="G144" s="683"/>
      <c r="H144" s="683"/>
      <c r="I144" s="683"/>
      <c r="J144" s="684"/>
      <c r="K144" s="348" t="s">
        <v>53</v>
      </c>
      <c r="L144" s="348"/>
      <c r="M144" s="348"/>
      <c r="N144" s="348"/>
      <c r="O144" s="348"/>
      <c r="P144" s="348"/>
      <c r="Q144" s="348"/>
      <c r="R144" s="348"/>
      <c r="S144" s="390" t="s">
        <v>507</v>
      </c>
      <c r="T144" s="391"/>
    </row>
    <row r="145" spans="2:20" s="6" customFormat="1" ht="82.5" customHeight="1" x14ac:dyDescent="0.2">
      <c r="B145" s="378" t="s">
        <v>54</v>
      </c>
      <c r="C145" s="378"/>
      <c r="D145" s="682" t="s">
        <v>486</v>
      </c>
      <c r="E145" s="683"/>
      <c r="F145" s="683"/>
      <c r="G145" s="683"/>
      <c r="H145" s="683"/>
      <c r="I145" s="683"/>
      <c r="J145" s="684"/>
      <c r="K145" s="348" t="s">
        <v>55</v>
      </c>
      <c r="L145" s="348"/>
      <c r="M145" s="348"/>
      <c r="N145" s="348"/>
      <c r="O145" s="348"/>
      <c r="P145" s="348"/>
      <c r="Q145" s="348"/>
      <c r="R145" s="348"/>
      <c r="S145" s="393" t="s">
        <v>56</v>
      </c>
      <c r="T145" s="394"/>
    </row>
    <row r="146" spans="2:20" s="6" customFormat="1" ht="329.25" customHeight="1" x14ac:dyDescent="0.2">
      <c r="B146" s="378" t="s">
        <v>22</v>
      </c>
      <c r="C146" s="378"/>
      <c r="D146" s="682" t="s">
        <v>487</v>
      </c>
      <c r="E146" s="683"/>
      <c r="F146" s="683"/>
      <c r="G146" s="683"/>
      <c r="H146" s="683"/>
      <c r="I146" s="683"/>
      <c r="J146" s="684"/>
      <c r="K146" s="685" t="s">
        <v>113</v>
      </c>
      <c r="L146" s="686"/>
      <c r="M146" s="686"/>
      <c r="N146" s="686"/>
      <c r="O146" s="686"/>
      <c r="P146" s="686"/>
      <c r="Q146" s="686"/>
      <c r="R146" s="686"/>
      <c r="S146" s="393" t="s">
        <v>56</v>
      </c>
      <c r="T146" s="394"/>
    </row>
    <row r="147" spans="2:20" s="6" customFormat="1" ht="158.1" customHeight="1" x14ac:dyDescent="0.2">
      <c r="B147" s="378" t="s">
        <v>57</v>
      </c>
      <c r="C147" s="378"/>
      <c r="D147" s="682" t="s">
        <v>488</v>
      </c>
      <c r="E147" s="683"/>
      <c r="F147" s="683"/>
      <c r="G147" s="683"/>
      <c r="H147" s="683"/>
      <c r="I147" s="683"/>
      <c r="J147" s="684"/>
      <c r="K147" s="348" t="s">
        <v>58</v>
      </c>
      <c r="L147" s="348"/>
      <c r="M147" s="348"/>
      <c r="N147" s="348"/>
      <c r="O147" s="348"/>
      <c r="P147" s="348"/>
      <c r="Q147" s="348"/>
      <c r="R147" s="348"/>
      <c r="S147" s="390" t="s">
        <v>59</v>
      </c>
      <c r="T147" s="391"/>
    </row>
    <row r="148" spans="2:20" s="6" customFormat="1" ht="22.5" customHeight="1" x14ac:dyDescent="0.2">
      <c r="B148" s="398"/>
      <c r="C148" s="399"/>
      <c r="D148" s="399"/>
      <c r="E148" s="399"/>
      <c r="F148" s="399"/>
      <c r="G148" s="399"/>
      <c r="H148" s="399"/>
      <c r="I148" s="399"/>
      <c r="J148" s="399"/>
      <c r="K148" s="399"/>
      <c r="L148" s="399"/>
      <c r="M148" s="399"/>
      <c r="N148" s="399"/>
      <c r="O148" s="399"/>
      <c r="P148" s="399"/>
      <c r="Q148" s="399"/>
      <c r="R148" s="399"/>
      <c r="S148" s="399"/>
      <c r="T148" s="400"/>
    </row>
    <row r="149" spans="2:20" s="3" customFormat="1" ht="22.5" customHeight="1" x14ac:dyDescent="0.2">
      <c r="B149" s="336" t="s">
        <v>114</v>
      </c>
      <c r="C149" s="337"/>
      <c r="D149" s="337"/>
      <c r="E149" s="337"/>
      <c r="F149" s="337"/>
      <c r="G149" s="337"/>
      <c r="H149" s="337"/>
      <c r="I149" s="337"/>
      <c r="J149" s="337"/>
      <c r="K149" s="337"/>
      <c r="L149" s="337"/>
      <c r="M149" s="337"/>
      <c r="N149" s="337"/>
      <c r="O149" s="337"/>
      <c r="P149" s="337"/>
      <c r="Q149" s="337"/>
      <c r="R149" s="337"/>
      <c r="S149" s="337"/>
      <c r="T149" s="338"/>
    </row>
    <row r="150" spans="2:20" s="3" customFormat="1" ht="29.25" customHeight="1" x14ac:dyDescent="0.2">
      <c r="B150" s="4"/>
      <c r="C150" s="4"/>
      <c r="D150" s="4"/>
      <c r="E150" s="4"/>
      <c r="F150" s="4"/>
      <c r="G150" s="100"/>
      <c r="H150" s="4"/>
      <c r="I150" s="5"/>
      <c r="J150" s="4"/>
      <c r="K150" s="4"/>
      <c r="L150" s="379"/>
      <c r="M150" s="380"/>
      <c r="N150" s="380"/>
      <c r="O150" s="380"/>
      <c r="P150" s="380"/>
      <c r="Q150" s="380"/>
      <c r="R150" s="380"/>
      <c r="S150" s="380"/>
      <c r="T150" s="381"/>
    </row>
    <row r="151" spans="2:20" s="3" customFormat="1" ht="22.5" customHeight="1" x14ac:dyDescent="0.2">
      <c r="B151" s="366" t="s">
        <v>60</v>
      </c>
      <c r="C151" s="368"/>
      <c r="D151" s="368"/>
      <c r="E151" s="368"/>
      <c r="F151" s="368"/>
      <c r="G151" s="368"/>
      <c r="H151" s="368"/>
      <c r="I151" s="368"/>
      <c r="J151" s="368"/>
      <c r="K151" s="367"/>
      <c r="L151" s="382"/>
      <c r="M151" s="383"/>
      <c r="N151" s="383"/>
      <c r="O151" s="383"/>
      <c r="P151" s="383"/>
      <c r="Q151" s="383"/>
      <c r="R151" s="383"/>
      <c r="S151" s="383"/>
      <c r="T151" s="384"/>
    </row>
    <row r="152" spans="2:20" s="3" customFormat="1" ht="28.5" customHeight="1" x14ac:dyDescent="0.2">
      <c r="B152" s="378" t="s">
        <v>61</v>
      </c>
      <c r="C152" s="378"/>
      <c r="D152" s="378"/>
      <c r="E152" s="366" t="s">
        <v>438</v>
      </c>
      <c r="F152" s="367"/>
      <c r="G152" s="8" t="s">
        <v>62</v>
      </c>
      <c r="H152" s="9" t="s">
        <v>63</v>
      </c>
      <c r="I152" s="10" t="s">
        <v>64</v>
      </c>
      <c r="J152" s="96" t="s">
        <v>65</v>
      </c>
      <c r="K152" s="96" t="s">
        <v>66</v>
      </c>
      <c r="L152" s="382"/>
      <c r="M152" s="383"/>
      <c r="N152" s="383"/>
      <c r="O152" s="383"/>
      <c r="P152" s="383"/>
      <c r="Q152" s="383"/>
      <c r="R152" s="383"/>
      <c r="S152" s="383"/>
      <c r="T152" s="384"/>
    </row>
    <row r="153" spans="2:20" s="3" customFormat="1" ht="25.5" customHeight="1" x14ac:dyDescent="0.2">
      <c r="B153" s="363" t="s">
        <v>67</v>
      </c>
      <c r="C153" s="364"/>
      <c r="D153" s="365"/>
      <c r="E153" s="346">
        <v>38.89</v>
      </c>
      <c r="F153" s="347"/>
      <c r="G153" s="13">
        <f>+E166</f>
        <v>0.62829999999999997</v>
      </c>
      <c r="H153" s="27">
        <f>+G166</f>
        <v>0.7611</v>
      </c>
      <c r="I153" s="11">
        <v>42684</v>
      </c>
      <c r="J153" s="11">
        <v>44923</v>
      </c>
      <c r="K153" s="12">
        <f t="shared" ref="K153:K160" si="0">+J153-I153</f>
        <v>2239</v>
      </c>
      <c r="L153" s="382"/>
      <c r="M153" s="383"/>
      <c r="N153" s="383"/>
      <c r="O153" s="383"/>
      <c r="P153" s="383"/>
      <c r="Q153" s="383"/>
      <c r="R153" s="383"/>
      <c r="S153" s="383"/>
      <c r="T153" s="384"/>
    </row>
    <row r="154" spans="2:20" s="3" customFormat="1" ht="15" customHeight="1" x14ac:dyDescent="0.2">
      <c r="B154" s="363" t="s">
        <v>68</v>
      </c>
      <c r="C154" s="364"/>
      <c r="D154" s="365"/>
      <c r="E154" s="346">
        <v>21.84</v>
      </c>
      <c r="F154" s="347"/>
      <c r="G154" s="13">
        <f>+F212</f>
        <v>0.44119999999999998</v>
      </c>
      <c r="H154" s="27">
        <f>+H212</f>
        <v>0.57269999999999999</v>
      </c>
      <c r="I154" s="11">
        <v>43044</v>
      </c>
      <c r="J154" s="11">
        <v>44772</v>
      </c>
      <c r="K154" s="12">
        <f t="shared" si="0"/>
        <v>1728</v>
      </c>
      <c r="L154" s="382"/>
      <c r="M154" s="383"/>
      <c r="N154" s="383"/>
      <c r="O154" s="383"/>
      <c r="P154" s="383"/>
      <c r="Q154" s="383"/>
      <c r="R154" s="383"/>
      <c r="S154" s="383"/>
      <c r="T154" s="384"/>
    </row>
    <row r="155" spans="2:20" s="3" customFormat="1" ht="30.75" customHeight="1" x14ac:dyDescent="0.2">
      <c r="B155" s="363" t="s">
        <v>69</v>
      </c>
      <c r="C155" s="364"/>
      <c r="D155" s="365"/>
      <c r="E155" s="346">
        <v>0</v>
      </c>
      <c r="F155" s="347"/>
      <c r="G155" s="151">
        <f>F250</f>
        <v>1</v>
      </c>
      <c r="H155" s="152">
        <f>H250</f>
        <v>1</v>
      </c>
      <c r="I155" s="11">
        <v>42689</v>
      </c>
      <c r="J155" s="11">
        <v>42840</v>
      </c>
      <c r="K155" s="12">
        <f t="shared" si="0"/>
        <v>151</v>
      </c>
      <c r="L155" s="382"/>
      <c r="M155" s="383"/>
      <c r="N155" s="383"/>
      <c r="O155" s="383"/>
      <c r="P155" s="383"/>
      <c r="Q155" s="383"/>
      <c r="R155" s="383"/>
      <c r="S155" s="383"/>
      <c r="T155" s="384"/>
    </row>
    <row r="156" spans="2:20" s="3" customFormat="1" ht="25.5" customHeight="1" x14ac:dyDescent="0.2">
      <c r="B156" s="363" t="s">
        <v>70</v>
      </c>
      <c r="C156" s="364"/>
      <c r="D156" s="365"/>
      <c r="E156" s="346">
        <v>34.69</v>
      </c>
      <c r="F156" s="347"/>
      <c r="G156" s="13">
        <f>+E265</f>
        <v>0.69730000000000003</v>
      </c>
      <c r="H156" s="27">
        <f>+G265</f>
        <v>0.79190000000000005</v>
      </c>
      <c r="I156" s="11">
        <v>42684</v>
      </c>
      <c r="J156" s="11">
        <v>44923</v>
      </c>
      <c r="K156" s="12">
        <f t="shared" si="0"/>
        <v>2239</v>
      </c>
      <c r="L156" s="382"/>
      <c r="M156" s="383"/>
      <c r="N156" s="383"/>
      <c r="O156" s="383"/>
      <c r="P156" s="383"/>
      <c r="Q156" s="383"/>
      <c r="R156" s="383"/>
      <c r="S156" s="383"/>
      <c r="T156" s="384"/>
    </row>
    <row r="157" spans="2:20" s="3" customFormat="1" ht="23.25" customHeight="1" x14ac:dyDescent="0.2">
      <c r="B157" s="363" t="s">
        <v>588</v>
      </c>
      <c r="C157" s="364"/>
      <c r="D157" s="365"/>
      <c r="E157" s="369">
        <v>4.58</v>
      </c>
      <c r="F157" s="370"/>
      <c r="G157" s="151">
        <f>+H288</f>
        <v>1</v>
      </c>
      <c r="H157" s="152">
        <f>+H285</f>
        <v>1</v>
      </c>
      <c r="I157" s="11">
        <v>42684</v>
      </c>
      <c r="J157" s="11">
        <v>43895</v>
      </c>
      <c r="K157" s="375">
        <f t="shared" si="0"/>
        <v>1211</v>
      </c>
      <c r="L157" s="382"/>
      <c r="M157" s="383"/>
      <c r="N157" s="383"/>
      <c r="O157" s="383"/>
      <c r="P157" s="383"/>
      <c r="Q157" s="383"/>
      <c r="R157" s="383"/>
      <c r="S157" s="383"/>
      <c r="T157" s="384"/>
    </row>
    <row r="158" spans="2:20" s="3" customFormat="1" ht="22.5" customHeight="1" x14ac:dyDescent="0.2">
      <c r="B158" s="363" t="s">
        <v>589</v>
      </c>
      <c r="C158" s="364"/>
      <c r="D158" s="365"/>
      <c r="E158" s="371"/>
      <c r="F158" s="372"/>
      <c r="G158" s="151">
        <f>+F298</f>
        <v>1</v>
      </c>
      <c r="H158" s="152">
        <f>+H298</f>
        <v>1</v>
      </c>
      <c r="I158" s="11">
        <v>42684</v>
      </c>
      <c r="J158" s="11">
        <v>43895</v>
      </c>
      <c r="K158" s="376"/>
      <c r="L158" s="382"/>
      <c r="M158" s="383"/>
      <c r="N158" s="383"/>
      <c r="O158" s="383"/>
      <c r="P158" s="383"/>
      <c r="Q158" s="383"/>
      <c r="R158" s="383"/>
      <c r="S158" s="383"/>
      <c r="T158" s="384"/>
    </row>
    <row r="159" spans="2:20" s="18" customFormat="1" ht="19.5" customHeight="1" x14ac:dyDescent="0.2">
      <c r="B159" s="363" t="s">
        <v>100</v>
      </c>
      <c r="C159" s="364"/>
      <c r="D159" s="365"/>
      <c r="E159" s="373"/>
      <c r="F159" s="374"/>
      <c r="G159" s="151">
        <v>1</v>
      </c>
      <c r="H159" s="152">
        <v>1</v>
      </c>
      <c r="I159" s="14"/>
      <c r="J159" s="14"/>
      <c r="K159" s="377"/>
      <c r="L159" s="382"/>
      <c r="M159" s="383"/>
      <c r="N159" s="383"/>
      <c r="O159" s="383"/>
      <c r="P159" s="383"/>
      <c r="Q159" s="383"/>
      <c r="R159" s="383"/>
      <c r="S159" s="383"/>
      <c r="T159" s="384"/>
    </row>
    <row r="160" spans="2:20" s="18" customFormat="1" ht="21.75" customHeight="1" x14ac:dyDescent="0.25">
      <c r="B160" s="366" t="s">
        <v>71</v>
      </c>
      <c r="C160" s="368"/>
      <c r="D160" s="367"/>
      <c r="E160" s="676">
        <f>SUM(E153:F157)</f>
        <v>100</v>
      </c>
      <c r="F160" s="677"/>
      <c r="G160" s="148">
        <f>+G153*E153+G154*E154+G155*E155+G156*E156+G158*E157</f>
        <v>62.839731999999998</v>
      </c>
      <c r="H160" s="148">
        <f>+H153*E153+H154*E154+H155*E155+H156*E156+H159*E157</f>
        <v>74.157957999999994</v>
      </c>
      <c r="I160" s="149">
        <v>42684</v>
      </c>
      <c r="J160" s="149">
        <v>44549</v>
      </c>
      <c r="K160" s="150">
        <f t="shared" si="0"/>
        <v>1865</v>
      </c>
      <c r="L160" s="382"/>
      <c r="M160" s="383"/>
      <c r="N160" s="383"/>
      <c r="O160" s="383"/>
      <c r="P160" s="383"/>
      <c r="Q160" s="383"/>
      <c r="R160" s="383"/>
      <c r="S160" s="383"/>
      <c r="T160" s="384"/>
    </row>
    <row r="161" spans="2:20" s="18" customFormat="1" ht="14.25" x14ac:dyDescent="0.2">
      <c r="B161" s="97"/>
      <c r="C161" s="97"/>
      <c r="D161" s="97"/>
      <c r="E161" s="13"/>
      <c r="F161" s="13"/>
      <c r="G161" s="15"/>
      <c r="H161" s="14"/>
      <c r="I161" s="16"/>
      <c r="J161" s="14"/>
      <c r="K161" s="14"/>
      <c r="L161" s="385"/>
      <c r="M161" s="386"/>
      <c r="N161" s="386"/>
      <c r="O161" s="386"/>
      <c r="P161" s="386"/>
      <c r="Q161" s="386"/>
      <c r="R161" s="386"/>
      <c r="S161" s="386"/>
      <c r="T161" s="387"/>
    </row>
    <row r="162" spans="2:20" s="3" customFormat="1" ht="15" customHeight="1" x14ac:dyDescent="0.2">
      <c r="B162" s="678" t="s">
        <v>72</v>
      </c>
      <c r="C162" s="679"/>
      <c r="D162" s="679"/>
      <c r="E162" s="679"/>
      <c r="F162" s="679"/>
      <c r="G162" s="679"/>
      <c r="H162" s="679"/>
      <c r="I162" s="679"/>
      <c r="J162" s="679"/>
      <c r="K162" s="679"/>
      <c r="L162" s="679"/>
      <c r="M162" s="679"/>
      <c r="N162" s="679"/>
      <c r="O162" s="679"/>
      <c r="P162" s="679"/>
      <c r="Q162" s="679"/>
      <c r="R162" s="679"/>
      <c r="S162" s="679"/>
      <c r="T162" s="680"/>
    </row>
    <row r="163" spans="2:20" s="3" customFormat="1" ht="22.5" customHeight="1" x14ac:dyDescent="0.2">
      <c r="B163" s="343" t="s">
        <v>495</v>
      </c>
      <c r="C163" s="344"/>
      <c r="D163" s="344"/>
      <c r="E163" s="344"/>
      <c r="F163" s="344"/>
      <c r="G163" s="344"/>
      <c r="H163" s="344"/>
      <c r="I163" s="344"/>
      <c r="J163" s="344"/>
      <c r="K163" s="344"/>
      <c r="L163" s="344"/>
      <c r="M163" s="344"/>
      <c r="N163" s="344"/>
      <c r="O163" s="344"/>
      <c r="P163" s="344"/>
      <c r="Q163" s="344"/>
      <c r="R163" s="344"/>
      <c r="S163" s="344"/>
      <c r="T163" s="345"/>
    </row>
    <row r="164" spans="2:20" s="3" customFormat="1" ht="33.75" customHeight="1" x14ac:dyDescent="0.2">
      <c r="B164" s="303" t="s">
        <v>115</v>
      </c>
      <c r="C164" s="304"/>
      <c r="D164" s="304"/>
      <c r="E164" s="304"/>
      <c r="F164" s="304"/>
      <c r="G164" s="304"/>
      <c r="H164" s="304"/>
      <c r="I164" s="304"/>
      <c r="J164" s="304"/>
      <c r="K164" s="305"/>
      <c r="L164" s="327"/>
      <c r="M164" s="328"/>
      <c r="N164" s="328"/>
      <c r="O164" s="328"/>
      <c r="P164" s="328"/>
      <c r="Q164" s="328"/>
      <c r="R164" s="328"/>
      <c r="S164" s="328"/>
      <c r="T164" s="329"/>
    </row>
    <row r="165" spans="2:20" s="3" customFormat="1" ht="22.5" customHeight="1" x14ac:dyDescent="0.2">
      <c r="B165" s="275" t="s">
        <v>73</v>
      </c>
      <c r="C165" s="275"/>
      <c r="D165" s="275"/>
      <c r="E165" s="307" t="s">
        <v>439</v>
      </c>
      <c r="F165" s="308"/>
      <c r="G165" s="275" t="s">
        <v>63</v>
      </c>
      <c r="H165" s="275"/>
      <c r="I165" s="275" t="s">
        <v>74</v>
      </c>
      <c r="J165" s="275"/>
      <c r="K165" s="275"/>
      <c r="L165" s="330"/>
      <c r="M165" s="331"/>
      <c r="N165" s="331"/>
      <c r="O165" s="331"/>
      <c r="P165" s="331"/>
      <c r="Q165" s="331"/>
      <c r="R165" s="331"/>
      <c r="S165" s="331"/>
      <c r="T165" s="332"/>
    </row>
    <row r="166" spans="2:20" s="3" customFormat="1" ht="22.5" customHeight="1" x14ac:dyDescent="0.2">
      <c r="B166" s="298" t="s">
        <v>75</v>
      </c>
      <c r="C166" s="298"/>
      <c r="D166" s="298"/>
      <c r="E166" s="556">
        <f>+G169</f>
        <v>0.62829999999999997</v>
      </c>
      <c r="F166" s="557"/>
      <c r="G166" s="306">
        <v>0.7611</v>
      </c>
      <c r="H166" s="306"/>
      <c r="I166" s="302">
        <f>E166-G166</f>
        <v>-0.13280000000000003</v>
      </c>
      <c r="J166" s="302"/>
      <c r="K166" s="302"/>
      <c r="L166" s="330"/>
      <c r="M166" s="331"/>
      <c r="N166" s="331"/>
      <c r="O166" s="331"/>
      <c r="P166" s="331"/>
      <c r="Q166" s="331"/>
      <c r="R166" s="331"/>
      <c r="S166" s="331"/>
      <c r="T166" s="332"/>
    </row>
    <row r="167" spans="2:20" s="3" customFormat="1" ht="22.5" customHeight="1" x14ac:dyDescent="0.2">
      <c r="B167" s="398"/>
      <c r="C167" s="399"/>
      <c r="D167" s="399"/>
      <c r="E167" s="399"/>
      <c r="F167" s="399"/>
      <c r="G167" s="399"/>
      <c r="H167" s="399"/>
      <c r="I167" s="399"/>
      <c r="J167" s="399"/>
      <c r="K167" s="400"/>
      <c r="L167" s="330"/>
      <c r="M167" s="331"/>
      <c r="N167" s="331"/>
      <c r="O167" s="331"/>
      <c r="P167" s="331"/>
      <c r="Q167" s="331"/>
      <c r="R167" s="331"/>
      <c r="S167" s="331"/>
      <c r="T167" s="332"/>
    </row>
    <row r="168" spans="2:20" s="3" customFormat="1" ht="32.25" customHeight="1" x14ac:dyDescent="0.2">
      <c r="B168" s="275" t="s">
        <v>76</v>
      </c>
      <c r="C168" s="275"/>
      <c r="D168" s="275" t="s">
        <v>65</v>
      </c>
      <c r="E168" s="275"/>
      <c r="F168" s="93" t="s">
        <v>77</v>
      </c>
      <c r="G168" s="302" t="s">
        <v>78</v>
      </c>
      <c r="H168" s="302"/>
      <c r="I168" s="93" t="s">
        <v>79</v>
      </c>
      <c r="J168" s="302" t="s">
        <v>80</v>
      </c>
      <c r="K168" s="302"/>
      <c r="L168" s="330"/>
      <c r="M168" s="331"/>
      <c r="N168" s="331"/>
      <c r="O168" s="331"/>
      <c r="P168" s="331"/>
      <c r="Q168" s="331"/>
      <c r="R168" s="331"/>
      <c r="S168" s="331"/>
      <c r="T168" s="332"/>
    </row>
    <row r="169" spans="2:20" s="3" customFormat="1" ht="29.25" customHeight="1" x14ac:dyDescent="0.2">
      <c r="B169" s="323">
        <f>I153</f>
        <v>42684</v>
      </c>
      <c r="C169" s="468"/>
      <c r="D169" s="323">
        <f>J153</f>
        <v>44923</v>
      </c>
      <c r="E169" s="468"/>
      <c r="F169" s="17">
        <f>K153</f>
        <v>2239</v>
      </c>
      <c r="G169" s="556">
        <v>0.62829999999999997</v>
      </c>
      <c r="H169" s="674"/>
      <c r="I169" s="674"/>
      <c r="J169" s="674"/>
      <c r="K169" s="557"/>
      <c r="L169" s="330"/>
      <c r="M169" s="331"/>
      <c r="N169" s="331"/>
      <c r="O169" s="331"/>
      <c r="P169" s="331"/>
      <c r="Q169" s="331"/>
      <c r="R169" s="331"/>
      <c r="S169" s="331"/>
      <c r="T169" s="332"/>
    </row>
    <row r="170" spans="2:20" s="3" customFormat="1" ht="25.5" customHeight="1" x14ac:dyDescent="0.2">
      <c r="B170" s="398"/>
      <c r="C170" s="399"/>
      <c r="D170" s="399"/>
      <c r="E170" s="399"/>
      <c r="F170" s="399"/>
      <c r="G170" s="399"/>
      <c r="H170" s="399"/>
      <c r="I170" s="399"/>
      <c r="J170" s="399"/>
      <c r="K170" s="400"/>
      <c r="L170" s="330"/>
      <c r="M170" s="331"/>
      <c r="N170" s="331"/>
      <c r="O170" s="331"/>
      <c r="P170" s="331"/>
      <c r="Q170" s="331"/>
      <c r="R170" s="331"/>
      <c r="S170" s="331"/>
      <c r="T170" s="332"/>
    </row>
    <row r="171" spans="2:20" s="3" customFormat="1" ht="19.5" customHeight="1" x14ac:dyDescent="0.2">
      <c r="B171" s="303" t="s">
        <v>81</v>
      </c>
      <c r="C171" s="304"/>
      <c r="D171" s="304"/>
      <c r="E171" s="304"/>
      <c r="F171" s="304"/>
      <c r="G171" s="304"/>
      <c r="H171" s="304"/>
      <c r="I171" s="304"/>
      <c r="J171" s="304"/>
      <c r="K171" s="305"/>
      <c r="L171" s="333"/>
      <c r="M171" s="334"/>
      <c r="N171" s="334"/>
      <c r="O171" s="334"/>
      <c r="P171" s="334"/>
      <c r="Q171" s="334"/>
      <c r="R171" s="334"/>
      <c r="S171" s="334"/>
      <c r="T171" s="335"/>
    </row>
    <row r="172" spans="2:20" s="3" customFormat="1" ht="22.5" customHeight="1" x14ac:dyDescent="0.2">
      <c r="B172" s="559" t="s">
        <v>82</v>
      </c>
      <c r="C172" s="559"/>
      <c r="D172" s="559"/>
      <c r="E172" s="559"/>
      <c r="F172" s="362" t="s">
        <v>654</v>
      </c>
      <c r="G172" s="362"/>
      <c r="H172" s="362"/>
      <c r="I172" s="362"/>
      <c r="J172" s="618" t="s">
        <v>83</v>
      </c>
      <c r="K172" s="619"/>
      <c r="L172" s="619"/>
      <c r="M172" s="619"/>
      <c r="N172" s="619"/>
      <c r="O172" s="619"/>
      <c r="P172" s="619"/>
      <c r="Q172" s="619"/>
      <c r="R172" s="619"/>
      <c r="S172" s="619"/>
      <c r="T172" s="620"/>
    </row>
    <row r="173" spans="2:20" s="3" customFormat="1" ht="19.5" customHeight="1" x14ac:dyDescent="0.2">
      <c r="B173" s="559" t="s">
        <v>84</v>
      </c>
      <c r="C173" s="559"/>
      <c r="D173" s="559" t="s">
        <v>440</v>
      </c>
      <c r="E173" s="559"/>
      <c r="F173" s="362"/>
      <c r="G173" s="362"/>
      <c r="H173" s="362"/>
      <c r="I173" s="362"/>
      <c r="J173" s="621"/>
      <c r="K173" s="622"/>
      <c r="L173" s="622"/>
      <c r="M173" s="622"/>
      <c r="N173" s="622"/>
      <c r="O173" s="622"/>
      <c r="P173" s="622"/>
      <c r="Q173" s="622"/>
      <c r="R173" s="622"/>
      <c r="S173" s="622"/>
      <c r="T173" s="623"/>
    </row>
    <row r="174" spans="2:20" s="3" customFormat="1" ht="66.599999999999994" customHeight="1" x14ac:dyDescent="0.2">
      <c r="B174" s="288" t="s">
        <v>494</v>
      </c>
      <c r="C174" s="289"/>
      <c r="D174" s="288" t="s">
        <v>593</v>
      </c>
      <c r="E174" s="289"/>
      <c r="F174" s="288" t="s">
        <v>1087</v>
      </c>
      <c r="G174" s="290"/>
      <c r="H174" s="290"/>
      <c r="I174" s="289"/>
      <c r="J174" s="285" t="s">
        <v>1088</v>
      </c>
      <c r="K174" s="286"/>
      <c r="L174" s="286"/>
      <c r="M174" s="286"/>
      <c r="N174" s="286"/>
      <c r="O174" s="286"/>
      <c r="P174" s="286"/>
      <c r="Q174" s="286"/>
      <c r="R174" s="286"/>
      <c r="S174" s="286"/>
      <c r="T174" s="287"/>
    </row>
    <row r="175" spans="2:20" s="3" customFormat="1" ht="70.900000000000006" customHeight="1" x14ac:dyDescent="0.2">
      <c r="B175" s="288" t="s">
        <v>628</v>
      </c>
      <c r="C175" s="289"/>
      <c r="D175" s="288" t="s">
        <v>665</v>
      </c>
      <c r="E175" s="289"/>
      <c r="F175" s="282" t="s">
        <v>959</v>
      </c>
      <c r="G175" s="283"/>
      <c r="H175" s="283"/>
      <c r="I175" s="284"/>
      <c r="J175" s="285" t="s">
        <v>1086</v>
      </c>
      <c r="K175" s="286"/>
      <c r="L175" s="286"/>
      <c r="M175" s="286"/>
      <c r="N175" s="286"/>
      <c r="O175" s="286"/>
      <c r="P175" s="286"/>
      <c r="Q175" s="286"/>
      <c r="R175" s="286"/>
      <c r="S175" s="286"/>
      <c r="T175" s="287"/>
    </row>
    <row r="176" spans="2:20" s="3" customFormat="1" ht="45" customHeight="1" x14ac:dyDescent="0.2">
      <c r="B176" s="288" t="s">
        <v>665</v>
      </c>
      <c r="C176" s="289"/>
      <c r="D176" s="288" t="s">
        <v>681</v>
      </c>
      <c r="E176" s="289"/>
      <c r="F176" s="282" t="s">
        <v>960</v>
      </c>
      <c r="G176" s="283"/>
      <c r="H176" s="283"/>
      <c r="I176" s="284"/>
      <c r="J176" s="285" t="s">
        <v>996</v>
      </c>
      <c r="K176" s="286"/>
      <c r="L176" s="286"/>
      <c r="M176" s="286"/>
      <c r="N176" s="286"/>
      <c r="O176" s="286"/>
      <c r="P176" s="286"/>
      <c r="Q176" s="286"/>
      <c r="R176" s="286"/>
      <c r="S176" s="286"/>
      <c r="T176" s="287"/>
    </row>
    <row r="177" spans="2:20" s="3" customFormat="1" ht="48.6" customHeight="1" x14ac:dyDescent="0.2">
      <c r="B177" s="288" t="s">
        <v>673</v>
      </c>
      <c r="C177" s="289"/>
      <c r="D177" s="288" t="s">
        <v>674</v>
      </c>
      <c r="E177" s="289"/>
      <c r="F177" s="282" t="s">
        <v>682</v>
      </c>
      <c r="G177" s="283"/>
      <c r="H177" s="283"/>
      <c r="I177" s="284"/>
      <c r="J177" s="285" t="s">
        <v>961</v>
      </c>
      <c r="K177" s="286"/>
      <c r="L177" s="286"/>
      <c r="M177" s="286"/>
      <c r="N177" s="286"/>
      <c r="O177" s="286"/>
      <c r="P177" s="286"/>
      <c r="Q177" s="286"/>
      <c r="R177" s="286"/>
      <c r="S177" s="286"/>
      <c r="T177" s="287"/>
    </row>
    <row r="178" spans="2:20" s="3" customFormat="1" ht="63.6" customHeight="1" x14ac:dyDescent="0.2">
      <c r="B178" s="288" t="s">
        <v>674</v>
      </c>
      <c r="C178" s="289"/>
      <c r="D178" s="288" t="s">
        <v>769</v>
      </c>
      <c r="E178" s="289"/>
      <c r="F178" s="282" t="s">
        <v>682</v>
      </c>
      <c r="G178" s="283"/>
      <c r="H178" s="283"/>
      <c r="I178" s="284"/>
      <c r="J178" s="285" t="s">
        <v>1063</v>
      </c>
      <c r="K178" s="286"/>
      <c r="L178" s="286"/>
      <c r="M178" s="286"/>
      <c r="N178" s="286"/>
      <c r="O178" s="286"/>
      <c r="P178" s="286"/>
      <c r="Q178" s="286"/>
      <c r="R178" s="286"/>
      <c r="S178" s="286"/>
      <c r="T178" s="287"/>
    </row>
    <row r="179" spans="2:20" s="3" customFormat="1" ht="47.45" customHeight="1" x14ac:dyDescent="0.2">
      <c r="B179" s="288" t="s">
        <v>594</v>
      </c>
      <c r="C179" s="289"/>
      <c r="D179" s="288"/>
      <c r="E179" s="289"/>
      <c r="F179" s="282" t="s">
        <v>997</v>
      </c>
      <c r="G179" s="283"/>
      <c r="H179" s="283"/>
      <c r="I179" s="284"/>
      <c r="J179" s="285" t="s">
        <v>1064</v>
      </c>
      <c r="K179" s="286"/>
      <c r="L179" s="286"/>
      <c r="M179" s="286"/>
      <c r="N179" s="286"/>
      <c r="O179" s="286"/>
      <c r="P179" s="286"/>
      <c r="Q179" s="286"/>
      <c r="R179" s="286"/>
      <c r="S179" s="286"/>
      <c r="T179" s="287"/>
    </row>
    <row r="180" spans="2:20" s="3" customFormat="1" ht="87.6" customHeight="1" x14ac:dyDescent="0.2">
      <c r="B180" s="282" t="s">
        <v>998</v>
      </c>
      <c r="C180" s="284"/>
      <c r="D180" s="288" t="s">
        <v>1065</v>
      </c>
      <c r="E180" s="289"/>
      <c r="F180" s="282" t="s">
        <v>999</v>
      </c>
      <c r="G180" s="283"/>
      <c r="H180" s="283"/>
      <c r="I180" s="284"/>
      <c r="J180" s="285" t="s">
        <v>1066</v>
      </c>
      <c r="K180" s="286"/>
      <c r="L180" s="286"/>
      <c r="M180" s="286"/>
      <c r="N180" s="286"/>
      <c r="O180" s="286"/>
      <c r="P180" s="286"/>
      <c r="Q180" s="286"/>
      <c r="R180" s="286"/>
      <c r="S180" s="286"/>
      <c r="T180" s="287"/>
    </row>
    <row r="181" spans="2:20" s="3" customFormat="1" ht="61.9" customHeight="1" x14ac:dyDescent="0.2">
      <c r="B181" s="282" t="s">
        <v>720</v>
      </c>
      <c r="C181" s="284"/>
      <c r="D181" s="288"/>
      <c r="E181" s="289"/>
      <c r="F181" s="282" t="s">
        <v>770</v>
      </c>
      <c r="G181" s="283"/>
      <c r="H181" s="283"/>
      <c r="I181" s="284"/>
      <c r="J181" s="285" t="s">
        <v>1067</v>
      </c>
      <c r="K181" s="286"/>
      <c r="L181" s="286"/>
      <c r="M181" s="286"/>
      <c r="N181" s="286"/>
      <c r="O181" s="286"/>
      <c r="P181" s="286"/>
      <c r="Q181" s="286"/>
      <c r="R181" s="286"/>
      <c r="S181" s="286"/>
      <c r="T181" s="287"/>
    </row>
    <row r="182" spans="2:20" s="3" customFormat="1" ht="52.15" customHeight="1" x14ac:dyDescent="0.2">
      <c r="B182" s="282" t="s">
        <v>773</v>
      </c>
      <c r="C182" s="284"/>
      <c r="D182" s="288" t="s">
        <v>774</v>
      </c>
      <c r="E182" s="289"/>
      <c r="F182" s="288" t="s">
        <v>775</v>
      </c>
      <c r="G182" s="290"/>
      <c r="H182" s="290"/>
      <c r="I182" s="289"/>
      <c r="J182" s="285" t="s">
        <v>1068</v>
      </c>
      <c r="K182" s="286"/>
      <c r="L182" s="286"/>
      <c r="M182" s="286"/>
      <c r="N182" s="286"/>
      <c r="O182" s="286"/>
      <c r="P182" s="286"/>
      <c r="Q182" s="286"/>
      <c r="R182" s="286"/>
      <c r="S182" s="286"/>
      <c r="T182" s="287"/>
    </row>
    <row r="183" spans="2:20" s="3" customFormat="1" ht="70.150000000000006" customHeight="1" x14ac:dyDescent="0.2">
      <c r="B183" s="282" t="s">
        <v>643</v>
      </c>
      <c r="C183" s="284"/>
      <c r="D183" s="288"/>
      <c r="E183" s="289"/>
      <c r="F183" s="288" t="s">
        <v>675</v>
      </c>
      <c r="G183" s="290"/>
      <c r="H183" s="290"/>
      <c r="I183" s="289"/>
      <c r="J183" s="285" t="s">
        <v>1069</v>
      </c>
      <c r="K183" s="286"/>
      <c r="L183" s="286"/>
      <c r="M183" s="286"/>
      <c r="N183" s="286"/>
      <c r="O183" s="286"/>
      <c r="P183" s="286"/>
      <c r="Q183" s="286"/>
      <c r="R183" s="286"/>
      <c r="S183" s="286"/>
      <c r="T183" s="287"/>
    </row>
    <row r="184" spans="2:20" s="3" customFormat="1" ht="64.150000000000006" customHeight="1" x14ac:dyDescent="0.2">
      <c r="B184" s="282" t="s">
        <v>629</v>
      </c>
      <c r="C184" s="284"/>
      <c r="D184" s="288"/>
      <c r="E184" s="289"/>
      <c r="F184" s="288" t="s">
        <v>676</v>
      </c>
      <c r="G184" s="290"/>
      <c r="H184" s="290"/>
      <c r="I184" s="289"/>
      <c r="J184" s="285" t="s">
        <v>1070</v>
      </c>
      <c r="K184" s="286"/>
      <c r="L184" s="286"/>
      <c r="M184" s="286"/>
      <c r="N184" s="286"/>
      <c r="O184" s="286"/>
      <c r="P184" s="286"/>
      <c r="Q184" s="286"/>
      <c r="R184" s="286"/>
      <c r="S184" s="286"/>
      <c r="T184" s="287"/>
    </row>
    <row r="185" spans="2:20" s="3" customFormat="1" ht="32.450000000000003" customHeight="1" x14ac:dyDescent="0.2">
      <c r="B185" s="282" t="s">
        <v>794</v>
      </c>
      <c r="C185" s="284"/>
      <c r="D185" s="288"/>
      <c r="E185" s="289"/>
      <c r="F185" s="288" t="s">
        <v>775</v>
      </c>
      <c r="G185" s="290"/>
      <c r="H185" s="290"/>
      <c r="I185" s="289"/>
      <c r="J185" s="285" t="s">
        <v>1071</v>
      </c>
      <c r="K185" s="286"/>
      <c r="L185" s="286"/>
      <c r="M185" s="286"/>
      <c r="N185" s="286"/>
      <c r="O185" s="286"/>
      <c r="P185" s="286"/>
      <c r="Q185" s="286"/>
      <c r="R185" s="286"/>
      <c r="S185" s="286"/>
      <c r="T185" s="287"/>
    </row>
    <row r="186" spans="2:20" s="3" customFormat="1" ht="32.450000000000003" customHeight="1" x14ac:dyDescent="0.2">
      <c r="B186" s="282" t="s">
        <v>666</v>
      </c>
      <c r="C186" s="284"/>
      <c r="D186" s="288"/>
      <c r="E186" s="289"/>
      <c r="F186" s="288" t="s">
        <v>655</v>
      </c>
      <c r="G186" s="290"/>
      <c r="H186" s="290"/>
      <c r="I186" s="289"/>
      <c r="J186" s="285" t="s">
        <v>1000</v>
      </c>
      <c r="K186" s="286"/>
      <c r="L186" s="286"/>
      <c r="M186" s="286"/>
      <c r="N186" s="286"/>
      <c r="O186" s="286"/>
      <c r="P186" s="286"/>
      <c r="Q186" s="286"/>
      <c r="R186" s="286"/>
      <c r="S186" s="286"/>
      <c r="T186" s="287"/>
    </row>
    <row r="187" spans="2:20" s="3" customFormat="1" ht="63" customHeight="1" x14ac:dyDescent="0.2">
      <c r="B187" s="288" t="s">
        <v>721</v>
      </c>
      <c r="C187" s="289"/>
      <c r="D187" s="288" t="s">
        <v>776</v>
      </c>
      <c r="E187" s="289"/>
      <c r="F187" s="282" t="s">
        <v>722</v>
      </c>
      <c r="G187" s="283"/>
      <c r="H187" s="283"/>
      <c r="I187" s="284"/>
      <c r="J187" s="285" t="s">
        <v>962</v>
      </c>
      <c r="K187" s="286"/>
      <c r="L187" s="286"/>
      <c r="M187" s="286"/>
      <c r="N187" s="286"/>
      <c r="O187" s="286"/>
      <c r="P187" s="286"/>
      <c r="Q187" s="286"/>
      <c r="R187" s="286"/>
      <c r="S187" s="286"/>
      <c r="T187" s="287"/>
    </row>
    <row r="188" spans="2:20" s="3" customFormat="1" ht="96.6" customHeight="1" x14ac:dyDescent="0.2">
      <c r="B188" s="288" t="s">
        <v>610</v>
      </c>
      <c r="C188" s="289"/>
      <c r="D188" s="288"/>
      <c r="E188" s="289"/>
      <c r="F188" s="282" t="s">
        <v>716</v>
      </c>
      <c r="G188" s="283"/>
      <c r="H188" s="283"/>
      <c r="I188" s="284"/>
      <c r="J188" s="285" t="s">
        <v>1072</v>
      </c>
      <c r="K188" s="286"/>
      <c r="L188" s="286"/>
      <c r="M188" s="286"/>
      <c r="N188" s="286"/>
      <c r="O188" s="286"/>
      <c r="P188" s="286"/>
      <c r="Q188" s="286"/>
      <c r="R188" s="286"/>
      <c r="S188" s="286"/>
      <c r="T188" s="287"/>
    </row>
    <row r="189" spans="2:20" s="3" customFormat="1" ht="42.6" customHeight="1" x14ac:dyDescent="0.2">
      <c r="B189" s="288" t="s">
        <v>723</v>
      </c>
      <c r="C189" s="289"/>
      <c r="D189" s="288"/>
      <c r="E189" s="289"/>
      <c r="F189" s="282" t="s">
        <v>724</v>
      </c>
      <c r="G189" s="283"/>
      <c r="H189" s="283"/>
      <c r="I189" s="284"/>
      <c r="J189" s="285" t="s">
        <v>1073</v>
      </c>
      <c r="K189" s="286"/>
      <c r="L189" s="286"/>
      <c r="M189" s="286"/>
      <c r="N189" s="286"/>
      <c r="O189" s="286"/>
      <c r="P189" s="286"/>
      <c r="Q189" s="286"/>
      <c r="R189" s="286"/>
      <c r="S189" s="286"/>
      <c r="T189" s="287"/>
    </row>
    <row r="190" spans="2:20" s="3" customFormat="1" ht="69" customHeight="1" x14ac:dyDescent="0.2">
      <c r="B190" s="288" t="s">
        <v>683</v>
      </c>
      <c r="C190" s="289"/>
      <c r="D190" s="288"/>
      <c r="E190" s="289"/>
      <c r="F190" s="282" t="s">
        <v>963</v>
      </c>
      <c r="G190" s="283"/>
      <c r="H190" s="283"/>
      <c r="I190" s="284"/>
      <c r="J190" s="285" t="s">
        <v>1074</v>
      </c>
      <c r="K190" s="286"/>
      <c r="L190" s="286"/>
      <c r="M190" s="286"/>
      <c r="N190" s="286"/>
      <c r="O190" s="286"/>
      <c r="P190" s="286"/>
      <c r="Q190" s="286"/>
      <c r="R190" s="286"/>
      <c r="S190" s="286"/>
      <c r="T190" s="287"/>
    </row>
    <row r="191" spans="2:20" s="3" customFormat="1" ht="49.9" customHeight="1" x14ac:dyDescent="0.2">
      <c r="B191" s="282" t="s">
        <v>595</v>
      </c>
      <c r="C191" s="284"/>
      <c r="D191" s="288"/>
      <c r="E191" s="289"/>
      <c r="F191" s="282" t="s">
        <v>601</v>
      </c>
      <c r="G191" s="283"/>
      <c r="H191" s="283"/>
      <c r="I191" s="284"/>
      <c r="J191" s="285" t="s">
        <v>771</v>
      </c>
      <c r="K191" s="286"/>
      <c r="L191" s="286"/>
      <c r="M191" s="286"/>
      <c r="N191" s="286"/>
      <c r="O191" s="286"/>
      <c r="P191" s="286"/>
      <c r="Q191" s="286"/>
      <c r="R191" s="286"/>
      <c r="S191" s="286"/>
      <c r="T191" s="287"/>
    </row>
    <row r="192" spans="2:20" s="3" customFormat="1" ht="71.45" customHeight="1" x14ac:dyDescent="0.2">
      <c r="B192" s="288" t="s">
        <v>630</v>
      </c>
      <c r="C192" s="289"/>
      <c r="D192" s="288"/>
      <c r="E192" s="289"/>
      <c r="F192" s="288" t="s">
        <v>1075</v>
      </c>
      <c r="G192" s="290"/>
      <c r="H192" s="290"/>
      <c r="I192" s="289"/>
      <c r="J192" s="285" t="s">
        <v>1076</v>
      </c>
      <c r="K192" s="286"/>
      <c r="L192" s="286"/>
      <c r="M192" s="286"/>
      <c r="N192" s="286"/>
      <c r="O192" s="286"/>
      <c r="P192" s="286"/>
      <c r="Q192" s="286"/>
      <c r="R192" s="286"/>
      <c r="S192" s="286"/>
      <c r="T192" s="287"/>
    </row>
    <row r="193" spans="2:20" s="3" customFormat="1" ht="120" customHeight="1" x14ac:dyDescent="0.2">
      <c r="B193" s="288" t="s">
        <v>717</v>
      </c>
      <c r="C193" s="289"/>
      <c r="D193" s="288"/>
      <c r="E193" s="289"/>
      <c r="F193" s="282" t="s">
        <v>1077</v>
      </c>
      <c r="G193" s="283"/>
      <c r="H193" s="283"/>
      <c r="I193" s="284"/>
      <c r="J193" s="285" t="s">
        <v>1078</v>
      </c>
      <c r="K193" s="286"/>
      <c r="L193" s="286"/>
      <c r="M193" s="286"/>
      <c r="N193" s="286"/>
      <c r="O193" s="286"/>
      <c r="P193" s="286"/>
      <c r="Q193" s="286"/>
      <c r="R193" s="286"/>
      <c r="S193" s="286"/>
      <c r="T193" s="287"/>
    </row>
    <row r="194" spans="2:20" s="3" customFormat="1" ht="78.599999999999994" customHeight="1" x14ac:dyDescent="0.2">
      <c r="B194" s="288" t="s">
        <v>929</v>
      </c>
      <c r="C194" s="289"/>
      <c r="D194" s="288"/>
      <c r="E194" s="289"/>
      <c r="F194" s="282" t="s">
        <v>1001</v>
      </c>
      <c r="G194" s="283"/>
      <c r="H194" s="283"/>
      <c r="I194" s="284"/>
      <c r="J194" s="285" t="s">
        <v>1079</v>
      </c>
      <c r="K194" s="286"/>
      <c r="L194" s="286"/>
      <c r="M194" s="286"/>
      <c r="N194" s="286"/>
      <c r="O194" s="286"/>
      <c r="P194" s="286"/>
      <c r="Q194" s="286"/>
      <c r="R194" s="286"/>
      <c r="S194" s="286"/>
      <c r="T194" s="287"/>
    </row>
    <row r="195" spans="2:20" s="3" customFormat="1" ht="42" customHeight="1" x14ac:dyDescent="0.2">
      <c r="B195" s="288" t="s">
        <v>795</v>
      </c>
      <c r="C195" s="289"/>
      <c r="D195" s="288"/>
      <c r="E195" s="289"/>
      <c r="F195" s="288" t="s">
        <v>1002</v>
      </c>
      <c r="G195" s="290"/>
      <c r="H195" s="290"/>
      <c r="I195" s="289"/>
      <c r="J195" s="285" t="s">
        <v>1003</v>
      </c>
      <c r="K195" s="286"/>
      <c r="L195" s="286"/>
      <c r="M195" s="286"/>
      <c r="N195" s="286"/>
      <c r="O195" s="286"/>
      <c r="P195" s="286"/>
      <c r="Q195" s="286"/>
      <c r="R195" s="286"/>
      <c r="S195" s="286"/>
      <c r="T195" s="287"/>
    </row>
    <row r="196" spans="2:20" s="3" customFormat="1" ht="58.15" customHeight="1" x14ac:dyDescent="0.2">
      <c r="B196" s="288" t="s">
        <v>657</v>
      </c>
      <c r="C196" s="289"/>
      <c r="D196" s="288"/>
      <c r="E196" s="289"/>
      <c r="F196" s="282" t="s">
        <v>1004</v>
      </c>
      <c r="G196" s="283"/>
      <c r="H196" s="283"/>
      <c r="I196" s="284"/>
      <c r="J196" s="285" t="s">
        <v>1080</v>
      </c>
      <c r="K196" s="286"/>
      <c r="L196" s="286"/>
      <c r="M196" s="286"/>
      <c r="N196" s="286"/>
      <c r="O196" s="286"/>
      <c r="P196" s="286"/>
      <c r="Q196" s="286"/>
      <c r="R196" s="286"/>
      <c r="S196" s="286"/>
      <c r="T196" s="287"/>
    </row>
    <row r="197" spans="2:20" s="3" customFormat="1" ht="58.15" customHeight="1" x14ac:dyDescent="0.2">
      <c r="B197" s="288" t="s">
        <v>631</v>
      </c>
      <c r="C197" s="289"/>
      <c r="D197" s="288" t="s">
        <v>644</v>
      </c>
      <c r="E197" s="289"/>
      <c r="F197" s="288" t="s">
        <v>930</v>
      </c>
      <c r="G197" s="290"/>
      <c r="H197" s="290"/>
      <c r="I197" s="289"/>
      <c r="J197" s="285" t="s">
        <v>931</v>
      </c>
      <c r="K197" s="286"/>
      <c r="L197" s="286"/>
      <c r="M197" s="286"/>
      <c r="N197" s="286"/>
      <c r="O197" s="286"/>
      <c r="P197" s="286"/>
      <c r="Q197" s="286"/>
      <c r="R197" s="286"/>
      <c r="S197" s="286"/>
      <c r="T197" s="287"/>
    </row>
    <row r="198" spans="2:20" s="3" customFormat="1" ht="97.9" customHeight="1" x14ac:dyDescent="0.2">
      <c r="B198" s="288" t="s">
        <v>1005</v>
      </c>
      <c r="C198" s="289"/>
      <c r="D198" s="288"/>
      <c r="E198" s="289"/>
      <c r="F198" s="288" t="s">
        <v>1006</v>
      </c>
      <c r="G198" s="290"/>
      <c r="H198" s="290"/>
      <c r="I198" s="289"/>
      <c r="J198" s="285" t="s">
        <v>1089</v>
      </c>
      <c r="K198" s="286"/>
      <c r="L198" s="286"/>
      <c r="M198" s="286"/>
      <c r="N198" s="286"/>
      <c r="O198" s="286"/>
      <c r="P198" s="286"/>
      <c r="Q198" s="286"/>
      <c r="R198" s="286"/>
      <c r="S198" s="286"/>
      <c r="T198" s="287"/>
    </row>
    <row r="199" spans="2:20" s="3" customFormat="1" ht="76.900000000000006" customHeight="1" x14ac:dyDescent="0.2">
      <c r="B199" s="288" t="s">
        <v>656</v>
      </c>
      <c r="C199" s="289"/>
      <c r="D199" s="288" t="s">
        <v>1007</v>
      </c>
      <c r="E199" s="289"/>
      <c r="F199" s="288" t="s">
        <v>932</v>
      </c>
      <c r="G199" s="290"/>
      <c r="H199" s="290"/>
      <c r="I199" s="289"/>
      <c r="J199" s="285" t="s">
        <v>1081</v>
      </c>
      <c r="K199" s="286"/>
      <c r="L199" s="286"/>
      <c r="M199" s="286"/>
      <c r="N199" s="286"/>
      <c r="O199" s="286"/>
      <c r="P199" s="286"/>
      <c r="Q199" s="286"/>
      <c r="R199" s="286"/>
      <c r="S199" s="286"/>
      <c r="T199" s="287"/>
    </row>
    <row r="200" spans="2:20" s="3" customFormat="1" ht="76.900000000000006" customHeight="1" x14ac:dyDescent="0.2">
      <c r="B200" s="288" t="s">
        <v>692</v>
      </c>
      <c r="C200" s="289"/>
      <c r="D200" s="288"/>
      <c r="E200" s="289"/>
      <c r="F200" s="288" t="s">
        <v>933</v>
      </c>
      <c r="G200" s="290"/>
      <c r="H200" s="290"/>
      <c r="I200" s="289"/>
      <c r="J200" s="285" t="s">
        <v>964</v>
      </c>
      <c r="K200" s="286"/>
      <c r="L200" s="286"/>
      <c r="M200" s="286"/>
      <c r="N200" s="286"/>
      <c r="O200" s="286"/>
      <c r="P200" s="286"/>
      <c r="Q200" s="286"/>
      <c r="R200" s="286"/>
      <c r="S200" s="286"/>
      <c r="T200" s="287"/>
    </row>
    <row r="201" spans="2:20" s="3" customFormat="1" ht="46.15" customHeight="1" x14ac:dyDescent="0.2">
      <c r="B201" s="288" t="s">
        <v>934</v>
      </c>
      <c r="C201" s="289"/>
      <c r="D201" s="288"/>
      <c r="E201" s="289"/>
      <c r="F201" s="288" t="s">
        <v>796</v>
      </c>
      <c r="G201" s="290"/>
      <c r="H201" s="290"/>
      <c r="I201" s="289"/>
      <c r="J201" s="285" t="s">
        <v>1008</v>
      </c>
      <c r="K201" s="286"/>
      <c r="L201" s="286"/>
      <c r="M201" s="286"/>
      <c r="N201" s="286"/>
      <c r="O201" s="286"/>
      <c r="P201" s="286"/>
      <c r="Q201" s="286"/>
      <c r="R201" s="286"/>
      <c r="S201" s="286"/>
      <c r="T201" s="287"/>
    </row>
    <row r="202" spans="2:20" s="3" customFormat="1" ht="82.15" customHeight="1" x14ac:dyDescent="0.2">
      <c r="B202" s="288" t="s">
        <v>611</v>
      </c>
      <c r="C202" s="289"/>
      <c r="D202" s="288" t="s">
        <v>697</v>
      </c>
      <c r="E202" s="289"/>
      <c r="F202" s="288" t="s">
        <v>677</v>
      </c>
      <c r="G202" s="290"/>
      <c r="H202" s="290"/>
      <c r="I202" s="289"/>
      <c r="J202" s="285" t="s">
        <v>1082</v>
      </c>
      <c r="K202" s="286"/>
      <c r="L202" s="286"/>
      <c r="M202" s="286"/>
      <c r="N202" s="286"/>
      <c r="O202" s="286"/>
      <c r="P202" s="286"/>
      <c r="Q202" s="286"/>
      <c r="R202" s="286"/>
      <c r="S202" s="286"/>
      <c r="T202" s="287"/>
    </row>
    <row r="203" spans="2:20" s="3" customFormat="1" ht="48" customHeight="1" x14ac:dyDescent="0.2">
      <c r="B203" s="288" t="s">
        <v>698</v>
      </c>
      <c r="C203" s="289"/>
      <c r="D203" s="288" t="s">
        <v>645</v>
      </c>
      <c r="E203" s="289"/>
      <c r="F203" s="288" t="s">
        <v>797</v>
      </c>
      <c r="G203" s="290"/>
      <c r="H203" s="290"/>
      <c r="I203" s="289"/>
      <c r="J203" s="285" t="s">
        <v>798</v>
      </c>
      <c r="K203" s="286"/>
      <c r="L203" s="286"/>
      <c r="M203" s="286"/>
      <c r="N203" s="286"/>
      <c r="O203" s="286"/>
      <c r="P203" s="286"/>
      <c r="Q203" s="286"/>
      <c r="R203" s="286"/>
      <c r="S203" s="286"/>
      <c r="T203" s="287"/>
    </row>
    <row r="204" spans="2:20" s="3" customFormat="1" ht="64.150000000000006" customHeight="1" x14ac:dyDescent="0.2">
      <c r="B204" s="288" t="s">
        <v>645</v>
      </c>
      <c r="C204" s="289"/>
      <c r="D204" s="288" t="s">
        <v>632</v>
      </c>
      <c r="E204" s="289"/>
      <c r="F204" s="288" t="s">
        <v>777</v>
      </c>
      <c r="G204" s="290"/>
      <c r="H204" s="290"/>
      <c r="I204" s="289"/>
      <c r="J204" s="285" t="s">
        <v>1083</v>
      </c>
      <c r="K204" s="286"/>
      <c r="L204" s="286"/>
      <c r="M204" s="286"/>
      <c r="N204" s="286"/>
      <c r="O204" s="286"/>
      <c r="P204" s="286"/>
      <c r="Q204" s="286"/>
      <c r="R204" s="286"/>
      <c r="S204" s="286"/>
      <c r="T204" s="287"/>
    </row>
    <row r="205" spans="2:20" s="3" customFormat="1" ht="69" customHeight="1" x14ac:dyDescent="0.2">
      <c r="B205" s="288" t="s">
        <v>1009</v>
      </c>
      <c r="C205" s="289"/>
      <c r="D205" s="288" t="s">
        <v>612</v>
      </c>
      <c r="E205" s="289"/>
      <c r="F205" s="282" t="s">
        <v>699</v>
      </c>
      <c r="G205" s="283"/>
      <c r="H205" s="283"/>
      <c r="I205" s="284"/>
      <c r="J205" s="285" t="s">
        <v>1084</v>
      </c>
      <c r="K205" s="286"/>
      <c r="L205" s="286"/>
      <c r="M205" s="286"/>
      <c r="N205" s="286"/>
      <c r="O205" s="286"/>
      <c r="P205" s="286"/>
      <c r="Q205" s="286"/>
      <c r="R205" s="286"/>
      <c r="S205" s="286"/>
      <c r="T205" s="287"/>
    </row>
    <row r="206" spans="2:20" s="3" customFormat="1" ht="40.15" customHeight="1" x14ac:dyDescent="0.2">
      <c r="B206" s="282" t="s">
        <v>646</v>
      </c>
      <c r="C206" s="284"/>
      <c r="D206" s="288" t="s">
        <v>693</v>
      </c>
      <c r="E206" s="289"/>
      <c r="F206" s="282" t="s">
        <v>639</v>
      </c>
      <c r="G206" s="283"/>
      <c r="H206" s="283"/>
      <c r="I206" s="284"/>
      <c r="J206" s="285" t="s">
        <v>678</v>
      </c>
      <c r="K206" s="286"/>
      <c r="L206" s="286"/>
      <c r="M206" s="286"/>
      <c r="N206" s="286"/>
      <c r="O206" s="286"/>
      <c r="P206" s="286"/>
      <c r="Q206" s="286"/>
      <c r="R206" s="286"/>
      <c r="S206" s="286"/>
      <c r="T206" s="287"/>
    </row>
    <row r="207" spans="2:20" s="3" customFormat="1" ht="49.15" customHeight="1" x14ac:dyDescent="0.2">
      <c r="B207" s="282"/>
      <c r="C207" s="284"/>
      <c r="D207" s="288"/>
      <c r="E207" s="289"/>
      <c r="F207" s="282" t="s">
        <v>1010</v>
      </c>
      <c r="G207" s="283"/>
      <c r="H207" s="283"/>
      <c r="I207" s="284"/>
      <c r="J207" s="285" t="s">
        <v>1085</v>
      </c>
      <c r="K207" s="286"/>
      <c r="L207" s="286"/>
      <c r="M207" s="286"/>
      <c r="N207" s="286"/>
      <c r="O207" s="286"/>
      <c r="P207" s="286"/>
      <c r="Q207" s="286"/>
      <c r="R207" s="286"/>
      <c r="S207" s="286"/>
      <c r="T207" s="287"/>
    </row>
    <row r="208" spans="2:20" s="3" customFormat="1" ht="36" customHeight="1" x14ac:dyDescent="0.2">
      <c r="B208" s="288"/>
      <c r="C208" s="289"/>
      <c r="D208" s="288"/>
      <c r="E208" s="289"/>
      <c r="F208" s="288" t="s">
        <v>596</v>
      </c>
      <c r="G208" s="290"/>
      <c r="H208" s="290"/>
      <c r="I208" s="289"/>
      <c r="J208" s="285" t="s">
        <v>597</v>
      </c>
      <c r="K208" s="286"/>
      <c r="L208" s="286"/>
      <c r="M208" s="286"/>
      <c r="N208" s="286"/>
      <c r="O208" s="286"/>
      <c r="P208" s="286"/>
      <c r="Q208" s="286"/>
      <c r="R208" s="286"/>
      <c r="S208" s="286"/>
      <c r="T208" s="287"/>
    </row>
    <row r="209" spans="2:20" s="3" customFormat="1" ht="41.65" customHeight="1" x14ac:dyDescent="0.2">
      <c r="B209" s="309" t="s">
        <v>85</v>
      </c>
      <c r="C209" s="317" t="s">
        <v>500</v>
      </c>
      <c r="D209" s="318"/>
      <c r="E209" s="318"/>
      <c r="F209" s="318"/>
      <c r="G209" s="318"/>
      <c r="H209" s="318"/>
      <c r="I209" s="318"/>
      <c r="J209" s="318"/>
      <c r="K209" s="318"/>
      <c r="L209" s="318"/>
      <c r="M209" s="318"/>
      <c r="N209" s="318"/>
      <c r="O209" s="318"/>
      <c r="P209" s="318"/>
      <c r="Q209" s="318"/>
      <c r="R209" s="318"/>
      <c r="S209" s="318"/>
      <c r="T209" s="319"/>
    </row>
    <row r="210" spans="2:20" s="3" customFormat="1" ht="22.5" customHeight="1" x14ac:dyDescent="0.2">
      <c r="B210" s="310"/>
      <c r="C210" s="303" t="s">
        <v>115</v>
      </c>
      <c r="D210" s="304"/>
      <c r="E210" s="304"/>
      <c r="F210" s="304"/>
      <c r="G210" s="304"/>
      <c r="H210" s="304"/>
      <c r="I210" s="304"/>
      <c r="J210" s="304"/>
      <c r="K210" s="304"/>
      <c r="L210" s="305"/>
      <c r="M210" s="303"/>
      <c r="N210" s="304"/>
      <c r="O210" s="304"/>
      <c r="P210" s="304"/>
      <c r="Q210" s="304"/>
      <c r="R210" s="304"/>
      <c r="S210" s="304"/>
      <c r="T210" s="305"/>
    </row>
    <row r="211" spans="2:20" s="3" customFormat="1" ht="22.5" customHeight="1" x14ac:dyDescent="0.2">
      <c r="B211" s="310"/>
      <c r="C211" s="275" t="s">
        <v>73</v>
      </c>
      <c r="D211" s="275"/>
      <c r="E211" s="275"/>
      <c r="F211" s="275" t="s">
        <v>439</v>
      </c>
      <c r="G211" s="275"/>
      <c r="H211" s="275" t="s">
        <v>63</v>
      </c>
      <c r="I211" s="275"/>
      <c r="J211" s="275" t="s">
        <v>86</v>
      </c>
      <c r="K211" s="275"/>
      <c r="L211" s="275"/>
      <c r="M211" s="291"/>
      <c r="N211" s="292"/>
      <c r="O211" s="292"/>
      <c r="P211" s="292"/>
      <c r="Q211" s="292"/>
      <c r="R211" s="292"/>
      <c r="S211" s="292"/>
      <c r="T211" s="293"/>
    </row>
    <row r="212" spans="2:20" s="3" customFormat="1" ht="22.5" customHeight="1" x14ac:dyDescent="0.2">
      <c r="B212" s="310"/>
      <c r="C212" s="298" t="s">
        <v>75</v>
      </c>
      <c r="D212" s="298"/>
      <c r="E212" s="298"/>
      <c r="F212" s="306">
        <f>+H215/100</f>
        <v>0.44119999999999998</v>
      </c>
      <c r="G212" s="306"/>
      <c r="H212" s="306">
        <v>0.57269999999999999</v>
      </c>
      <c r="I212" s="306"/>
      <c r="J212" s="302">
        <f>F212-H212</f>
        <v>-0.13150000000000001</v>
      </c>
      <c r="K212" s="302"/>
      <c r="L212" s="302"/>
      <c r="M212" s="320"/>
      <c r="N212" s="321"/>
      <c r="O212" s="321"/>
      <c r="P212" s="321"/>
      <c r="Q212" s="321"/>
      <c r="R212" s="321"/>
      <c r="S212" s="321"/>
      <c r="T212" s="322"/>
    </row>
    <row r="213" spans="2:20" s="3" customFormat="1" ht="22.5" customHeight="1" x14ac:dyDescent="0.2">
      <c r="B213" s="310"/>
      <c r="C213" s="91"/>
      <c r="D213" s="91"/>
      <c r="E213" s="91"/>
      <c r="F213" s="90"/>
      <c r="G213" s="90"/>
      <c r="H213" s="90"/>
      <c r="I213" s="90"/>
      <c r="J213" s="90"/>
      <c r="K213" s="90"/>
      <c r="L213" s="90"/>
      <c r="M213" s="320"/>
      <c r="N213" s="321"/>
      <c r="O213" s="321"/>
      <c r="P213" s="321"/>
      <c r="Q213" s="321"/>
      <c r="R213" s="321"/>
      <c r="S213" s="321"/>
      <c r="T213" s="322"/>
    </row>
    <row r="214" spans="2:20" s="3" customFormat="1" ht="27" customHeight="1" x14ac:dyDescent="0.2">
      <c r="B214" s="310"/>
      <c r="C214" s="275" t="s">
        <v>76</v>
      </c>
      <c r="D214" s="275"/>
      <c r="E214" s="307" t="s">
        <v>65</v>
      </c>
      <c r="F214" s="308"/>
      <c r="G214" s="93" t="s">
        <v>77</v>
      </c>
      <c r="H214" s="302" t="s">
        <v>78</v>
      </c>
      <c r="I214" s="302"/>
      <c r="J214" s="93" t="s">
        <v>79</v>
      </c>
      <c r="K214" s="302" t="s">
        <v>80</v>
      </c>
      <c r="L214" s="302"/>
      <c r="M214" s="320"/>
      <c r="N214" s="321"/>
      <c r="O214" s="321"/>
      <c r="P214" s="321"/>
      <c r="Q214" s="321"/>
      <c r="R214" s="321"/>
      <c r="S214" s="321"/>
      <c r="T214" s="322"/>
    </row>
    <row r="215" spans="2:20" s="3" customFormat="1" ht="30" customHeight="1" x14ac:dyDescent="0.2">
      <c r="B215" s="310"/>
      <c r="C215" s="323">
        <f>I154</f>
        <v>43044</v>
      </c>
      <c r="D215" s="323"/>
      <c r="E215" s="300">
        <f>J154</f>
        <v>44772</v>
      </c>
      <c r="F215" s="301"/>
      <c r="G215" s="17">
        <f>K154</f>
        <v>1728</v>
      </c>
      <c r="H215" s="311">
        <v>44.12</v>
      </c>
      <c r="I215" s="312"/>
      <c r="J215" s="312"/>
      <c r="K215" s="312"/>
      <c r="L215" s="313"/>
      <c r="M215" s="320"/>
      <c r="N215" s="321"/>
      <c r="O215" s="321"/>
      <c r="P215" s="321"/>
      <c r="Q215" s="321"/>
      <c r="R215" s="321"/>
      <c r="S215" s="321"/>
      <c r="T215" s="322"/>
    </row>
    <row r="216" spans="2:20" s="3" customFormat="1" ht="25.5" customHeight="1" x14ac:dyDescent="0.2">
      <c r="B216" s="310"/>
      <c r="C216" s="91"/>
      <c r="D216" s="92"/>
      <c r="E216" s="89"/>
      <c r="F216" s="17"/>
      <c r="G216" s="20"/>
      <c r="H216" s="20"/>
      <c r="I216" s="17"/>
      <c r="J216" s="19"/>
      <c r="K216" s="19"/>
      <c r="L216" s="90"/>
      <c r="M216" s="320"/>
      <c r="N216" s="321"/>
      <c r="O216" s="321"/>
      <c r="P216" s="321"/>
      <c r="Q216" s="321"/>
      <c r="R216" s="321"/>
      <c r="S216" s="321"/>
      <c r="T216" s="322"/>
    </row>
    <row r="217" spans="2:20" s="3" customFormat="1" ht="19.5" customHeight="1" x14ac:dyDescent="0.2">
      <c r="B217" s="310"/>
      <c r="C217" s="303" t="s">
        <v>81</v>
      </c>
      <c r="D217" s="304"/>
      <c r="E217" s="304"/>
      <c r="F217" s="304"/>
      <c r="G217" s="304"/>
      <c r="H217" s="304"/>
      <c r="I217" s="304"/>
      <c r="J217" s="304"/>
      <c r="K217" s="304"/>
      <c r="L217" s="305"/>
      <c r="M217" s="294"/>
      <c r="N217" s="295"/>
      <c r="O217" s="295"/>
      <c r="P217" s="295"/>
      <c r="Q217" s="295"/>
      <c r="R217" s="295"/>
      <c r="S217" s="295"/>
      <c r="T217" s="296"/>
    </row>
    <row r="218" spans="2:20" s="3" customFormat="1" ht="22.5" customHeight="1" x14ac:dyDescent="0.2">
      <c r="B218" s="310"/>
      <c r="C218" s="314" t="s">
        <v>82</v>
      </c>
      <c r="D218" s="361"/>
      <c r="E218" s="361"/>
      <c r="F218" s="315"/>
      <c r="G218" s="362" t="s">
        <v>598</v>
      </c>
      <c r="H218" s="362"/>
      <c r="I218" s="362"/>
      <c r="J218" s="362"/>
      <c r="K218" s="362" t="s">
        <v>83</v>
      </c>
      <c r="L218" s="362"/>
      <c r="M218" s="362"/>
      <c r="N218" s="362"/>
      <c r="O218" s="362"/>
      <c r="P218" s="362"/>
      <c r="Q218" s="362"/>
      <c r="R218" s="362"/>
      <c r="S218" s="362"/>
      <c r="T218" s="362"/>
    </row>
    <row r="219" spans="2:20" ht="35.25" customHeight="1" x14ac:dyDescent="0.2">
      <c r="B219" s="310"/>
      <c r="C219" s="559" t="s">
        <v>84</v>
      </c>
      <c r="D219" s="559"/>
      <c r="E219" s="314" t="s">
        <v>440</v>
      </c>
      <c r="F219" s="315"/>
      <c r="G219" s="362"/>
      <c r="H219" s="362"/>
      <c r="I219" s="362"/>
      <c r="J219" s="362"/>
      <c r="K219" s="362"/>
      <c r="L219" s="362"/>
      <c r="M219" s="362"/>
      <c r="N219" s="362"/>
      <c r="O219" s="362"/>
      <c r="P219" s="362"/>
      <c r="Q219" s="362"/>
      <c r="R219" s="362"/>
      <c r="S219" s="362"/>
      <c r="T219" s="362"/>
    </row>
    <row r="220" spans="2:20" ht="88.15" customHeight="1" x14ac:dyDescent="0.2">
      <c r="B220" s="310"/>
      <c r="C220" s="280" t="s">
        <v>684</v>
      </c>
      <c r="D220" s="281"/>
      <c r="E220" s="280"/>
      <c r="F220" s="281"/>
      <c r="G220" s="282" t="s">
        <v>634</v>
      </c>
      <c r="H220" s="283"/>
      <c r="I220" s="283"/>
      <c r="J220" s="284"/>
      <c r="K220" s="285" t="s">
        <v>1090</v>
      </c>
      <c r="L220" s="286"/>
      <c r="M220" s="286"/>
      <c r="N220" s="286"/>
      <c r="O220" s="286"/>
      <c r="P220" s="286"/>
      <c r="Q220" s="286"/>
      <c r="R220" s="286"/>
      <c r="S220" s="286"/>
      <c r="T220" s="287"/>
    </row>
    <row r="221" spans="2:20" ht="96" customHeight="1" x14ac:dyDescent="0.2">
      <c r="B221" s="310"/>
      <c r="C221" s="280" t="s">
        <v>1011</v>
      </c>
      <c r="D221" s="281"/>
      <c r="E221" s="280"/>
      <c r="F221" s="281"/>
      <c r="G221" s="282" t="s">
        <v>700</v>
      </c>
      <c r="H221" s="283"/>
      <c r="I221" s="283"/>
      <c r="J221" s="284"/>
      <c r="K221" s="285" t="s">
        <v>1091</v>
      </c>
      <c r="L221" s="286"/>
      <c r="M221" s="286"/>
      <c r="N221" s="286"/>
      <c r="O221" s="286"/>
      <c r="P221" s="286"/>
      <c r="Q221" s="286"/>
      <c r="R221" s="286"/>
      <c r="S221" s="286"/>
      <c r="T221" s="287"/>
    </row>
    <row r="222" spans="2:20" ht="131.44999999999999" customHeight="1" x14ac:dyDescent="0.2">
      <c r="B222" s="310"/>
      <c r="C222" s="280" t="s">
        <v>685</v>
      </c>
      <c r="D222" s="281"/>
      <c r="E222" s="280"/>
      <c r="F222" s="281"/>
      <c r="G222" s="282" t="s">
        <v>701</v>
      </c>
      <c r="H222" s="283"/>
      <c r="I222" s="283"/>
      <c r="J222" s="284"/>
      <c r="K222" s="285" t="s">
        <v>1092</v>
      </c>
      <c r="L222" s="286"/>
      <c r="M222" s="286"/>
      <c r="N222" s="286"/>
      <c r="O222" s="286"/>
      <c r="P222" s="286"/>
      <c r="Q222" s="286"/>
      <c r="R222" s="286"/>
      <c r="S222" s="286"/>
      <c r="T222" s="287"/>
    </row>
    <row r="223" spans="2:20" ht="88.15" customHeight="1" x14ac:dyDescent="0.2">
      <c r="B223" s="310"/>
      <c r="C223" s="280" t="s">
        <v>1012</v>
      </c>
      <c r="D223" s="281"/>
      <c r="E223" s="280" t="s">
        <v>1013</v>
      </c>
      <c r="F223" s="281"/>
      <c r="G223" s="282" t="s">
        <v>1014</v>
      </c>
      <c r="H223" s="283"/>
      <c r="I223" s="283"/>
      <c r="J223" s="284"/>
      <c r="K223" s="285" t="s">
        <v>1093</v>
      </c>
      <c r="L223" s="286"/>
      <c r="M223" s="286"/>
      <c r="N223" s="286"/>
      <c r="O223" s="286"/>
      <c r="P223" s="286"/>
      <c r="Q223" s="286"/>
      <c r="R223" s="286"/>
      <c r="S223" s="286"/>
      <c r="T223" s="316"/>
    </row>
    <row r="224" spans="2:20" ht="106.9" customHeight="1" x14ac:dyDescent="0.2">
      <c r="B224" s="310"/>
      <c r="C224" s="280" t="s">
        <v>935</v>
      </c>
      <c r="D224" s="281"/>
      <c r="E224" s="280"/>
      <c r="F224" s="281"/>
      <c r="G224" s="282" t="s">
        <v>1015</v>
      </c>
      <c r="H224" s="283"/>
      <c r="I224" s="283"/>
      <c r="J224" s="284"/>
      <c r="K224" s="285" t="s">
        <v>1111</v>
      </c>
      <c r="L224" s="286"/>
      <c r="M224" s="286"/>
      <c r="N224" s="286"/>
      <c r="O224" s="286"/>
      <c r="P224" s="286"/>
      <c r="Q224" s="286"/>
      <c r="R224" s="286"/>
      <c r="S224" s="286"/>
      <c r="T224" s="287"/>
    </row>
    <row r="225" spans="2:20" s="3" customFormat="1" ht="61.15" customHeight="1" x14ac:dyDescent="0.2">
      <c r="B225" s="310"/>
      <c r="C225" s="280" t="s">
        <v>799</v>
      </c>
      <c r="D225" s="281"/>
      <c r="E225" s="280"/>
      <c r="F225" s="281"/>
      <c r="G225" s="282" t="s">
        <v>800</v>
      </c>
      <c r="H225" s="283"/>
      <c r="I225" s="283"/>
      <c r="J225" s="284"/>
      <c r="K225" s="285" t="s">
        <v>1094</v>
      </c>
      <c r="L225" s="286"/>
      <c r="M225" s="286"/>
      <c r="N225" s="286"/>
      <c r="O225" s="286"/>
      <c r="P225" s="286"/>
      <c r="Q225" s="286"/>
      <c r="R225" s="286"/>
      <c r="S225" s="286"/>
      <c r="T225" s="287"/>
    </row>
    <row r="226" spans="2:20" s="3" customFormat="1" ht="56.45" customHeight="1" x14ac:dyDescent="0.2">
      <c r="B226" s="310"/>
      <c r="C226" s="280" t="s">
        <v>647</v>
      </c>
      <c r="D226" s="281"/>
      <c r="E226" s="280" t="s">
        <v>702</v>
      </c>
      <c r="F226" s="281"/>
      <c r="G226" s="282" t="s">
        <v>965</v>
      </c>
      <c r="H226" s="283"/>
      <c r="I226" s="283"/>
      <c r="J226" s="284"/>
      <c r="K226" s="285" t="s">
        <v>1095</v>
      </c>
      <c r="L226" s="286"/>
      <c r="M226" s="286"/>
      <c r="N226" s="286"/>
      <c r="O226" s="286"/>
      <c r="P226" s="286"/>
      <c r="Q226" s="286"/>
      <c r="R226" s="286"/>
      <c r="S226" s="286"/>
      <c r="T226" s="287"/>
    </row>
    <row r="227" spans="2:20" s="3" customFormat="1" ht="109.9" customHeight="1" x14ac:dyDescent="0.2">
      <c r="B227" s="310"/>
      <c r="C227" s="280" t="s">
        <v>801</v>
      </c>
      <c r="D227" s="281"/>
      <c r="E227" s="280" t="s">
        <v>1096</v>
      </c>
      <c r="F227" s="281"/>
      <c r="G227" s="282" t="s">
        <v>1097</v>
      </c>
      <c r="H227" s="283"/>
      <c r="I227" s="283"/>
      <c r="J227" s="284"/>
      <c r="K227" s="285" t="s">
        <v>1098</v>
      </c>
      <c r="L227" s="286"/>
      <c r="M227" s="286"/>
      <c r="N227" s="286"/>
      <c r="O227" s="286"/>
      <c r="P227" s="286"/>
      <c r="Q227" s="286"/>
      <c r="R227" s="286"/>
      <c r="S227" s="286"/>
      <c r="T227" s="287"/>
    </row>
    <row r="228" spans="2:20" s="3" customFormat="1" ht="34.15" customHeight="1" x14ac:dyDescent="0.2">
      <c r="B228" s="310"/>
      <c r="C228" s="280" t="s">
        <v>1016</v>
      </c>
      <c r="D228" s="281"/>
      <c r="E228" s="280"/>
      <c r="F228" s="281"/>
      <c r="G228" s="282" t="s">
        <v>1017</v>
      </c>
      <c r="H228" s="283"/>
      <c r="I228" s="283"/>
      <c r="J228" s="284"/>
      <c r="K228" s="298" t="s">
        <v>1099</v>
      </c>
      <c r="L228" s="298"/>
      <c r="M228" s="298"/>
      <c r="N228" s="298"/>
      <c r="O228" s="298"/>
      <c r="P228" s="298"/>
      <c r="Q228" s="298"/>
      <c r="R228" s="298"/>
      <c r="S228" s="298"/>
      <c r="T228" s="299"/>
    </row>
    <row r="229" spans="2:20" s="3" customFormat="1" ht="71.45" customHeight="1" x14ac:dyDescent="0.2">
      <c r="B229" s="310"/>
      <c r="C229" s="280" t="s">
        <v>640</v>
      </c>
      <c r="D229" s="281"/>
      <c r="E229" s="280"/>
      <c r="F229" s="281"/>
      <c r="G229" s="282" t="s">
        <v>966</v>
      </c>
      <c r="H229" s="283"/>
      <c r="I229" s="283"/>
      <c r="J229" s="284"/>
      <c r="K229" s="285" t="s">
        <v>1018</v>
      </c>
      <c r="L229" s="286"/>
      <c r="M229" s="286"/>
      <c r="N229" s="286"/>
      <c r="O229" s="286"/>
      <c r="P229" s="286"/>
      <c r="Q229" s="286"/>
      <c r="R229" s="286"/>
      <c r="S229" s="286"/>
      <c r="T229" s="287"/>
    </row>
    <row r="230" spans="2:20" s="3" customFormat="1" ht="124.15" customHeight="1" x14ac:dyDescent="0.2">
      <c r="B230" s="310"/>
      <c r="C230" s="280" t="s">
        <v>613</v>
      </c>
      <c r="D230" s="281"/>
      <c r="E230" s="280"/>
      <c r="F230" s="281"/>
      <c r="G230" s="282" t="s">
        <v>772</v>
      </c>
      <c r="H230" s="283"/>
      <c r="I230" s="283"/>
      <c r="J230" s="284"/>
      <c r="K230" s="285" t="s">
        <v>1100</v>
      </c>
      <c r="L230" s="286"/>
      <c r="M230" s="286"/>
      <c r="N230" s="286"/>
      <c r="O230" s="286"/>
      <c r="P230" s="286"/>
      <c r="Q230" s="286"/>
      <c r="R230" s="286"/>
      <c r="S230" s="286"/>
      <c r="T230" s="287"/>
    </row>
    <row r="231" spans="2:20" s="3" customFormat="1" ht="42" customHeight="1" x14ac:dyDescent="0.2">
      <c r="B231" s="154"/>
      <c r="C231" s="280" t="s">
        <v>599</v>
      </c>
      <c r="D231" s="281"/>
      <c r="E231" s="280"/>
      <c r="F231" s="281"/>
      <c r="G231" s="652" t="s">
        <v>1019</v>
      </c>
      <c r="H231" s="652"/>
      <c r="I231" s="652"/>
      <c r="J231" s="652"/>
      <c r="K231" s="285" t="s">
        <v>1101</v>
      </c>
      <c r="L231" s="286"/>
      <c r="M231" s="286"/>
      <c r="N231" s="286"/>
      <c r="O231" s="286"/>
      <c r="P231" s="286"/>
      <c r="Q231" s="286"/>
      <c r="R231" s="286"/>
      <c r="S231" s="286"/>
      <c r="T231" s="287"/>
    </row>
    <row r="232" spans="2:20" s="3" customFormat="1" ht="43.15" customHeight="1" x14ac:dyDescent="0.2">
      <c r="B232" s="154"/>
      <c r="C232" s="280" t="s">
        <v>620</v>
      </c>
      <c r="D232" s="281"/>
      <c r="E232" s="280"/>
      <c r="F232" s="281"/>
      <c r="G232" s="652" t="s">
        <v>621</v>
      </c>
      <c r="H232" s="652"/>
      <c r="I232" s="652"/>
      <c r="J232" s="652"/>
      <c r="K232" s="675" t="s">
        <v>1020</v>
      </c>
      <c r="L232" s="675"/>
      <c r="M232" s="675"/>
      <c r="N232" s="675"/>
      <c r="O232" s="675"/>
      <c r="P232" s="675"/>
      <c r="Q232" s="675"/>
      <c r="R232" s="675"/>
      <c r="S232" s="675"/>
      <c r="T232" s="675"/>
    </row>
    <row r="233" spans="2:20" s="3" customFormat="1" ht="72" customHeight="1" x14ac:dyDescent="0.2">
      <c r="B233" s="154"/>
      <c r="C233" s="280" t="s">
        <v>936</v>
      </c>
      <c r="D233" s="281"/>
      <c r="E233" s="280"/>
      <c r="F233" s="281"/>
      <c r="G233" s="652" t="s">
        <v>937</v>
      </c>
      <c r="H233" s="652"/>
      <c r="I233" s="652"/>
      <c r="J233" s="652"/>
      <c r="K233" s="285" t="s">
        <v>1102</v>
      </c>
      <c r="L233" s="286"/>
      <c r="M233" s="286"/>
      <c r="N233" s="286"/>
      <c r="O233" s="286"/>
      <c r="P233" s="286"/>
      <c r="Q233" s="286"/>
      <c r="R233" s="286"/>
      <c r="S233" s="286"/>
      <c r="T233" s="287"/>
    </row>
    <row r="234" spans="2:20" s="3" customFormat="1" ht="112.9" customHeight="1" x14ac:dyDescent="0.2">
      <c r="B234" s="187"/>
      <c r="C234" s="280" t="s">
        <v>938</v>
      </c>
      <c r="D234" s="281"/>
      <c r="E234" s="280"/>
      <c r="F234" s="281"/>
      <c r="G234" s="652" t="s">
        <v>1103</v>
      </c>
      <c r="H234" s="652"/>
      <c r="I234" s="652"/>
      <c r="J234" s="652"/>
      <c r="K234" s="285" t="s">
        <v>1104</v>
      </c>
      <c r="L234" s="286"/>
      <c r="M234" s="286"/>
      <c r="N234" s="286"/>
      <c r="O234" s="286"/>
      <c r="P234" s="286"/>
      <c r="Q234" s="286"/>
      <c r="R234" s="286"/>
      <c r="S234" s="286"/>
      <c r="T234" s="287"/>
    </row>
    <row r="235" spans="2:20" s="3" customFormat="1" ht="73.150000000000006" customHeight="1" x14ac:dyDescent="0.2">
      <c r="B235" s="187"/>
      <c r="C235" s="280" t="s">
        <v>648</v>
      </c>
      <c r="D235" s="281"/>
      <c r="E235" s="280" t="s">
        <v>694</v>
      </c>
      <c r="F235" s="281"/>
      <c r="G235" s="652" t="s">
        <v>725</v>
      </c>
      <c r="H235" s="652"/>
      <c r="I235" s="652"/>
      <c r="J235" s="652"/>
      <c r="K235" s="285" t="s">
        <v>967</v>
      </c>
      <c r="L235" s="286"/>
      <c r="M235" s="286"/>
      <c r="N235" s="286"/>
      <c r="O235" s="286"/>
      <c r="P235" s="286"/>
      <c r="Q235" s="286"/>
      <c r="R235" s="286"/>
      <c r="S235" s="286"/>
      <c r="T235" s="287"/>
    </row>
    <row r="236" spans="2:20" s="3" customFormat="1" ht="102.6" customHeight="1" x14ac:dyDescent="0.2">
      <c r="B236" s="189"/>
      <c r="C236" s="280" t="s">
        <v>778</v>
      </c>
      <c r="D236" s="281"/>
      <c r="E236" s="280"/>
      <c r="F236" s="281"/>
      <c r="G236" s="282" t="s">
        <v>779</v>
      </c>
      <c r="H236" s="283"/>
      <c r="I236" s="283"/>
      <c r="J236" s="284"/>
      <c r="K236" s="285" t="s">
        <v>1105</v>
      </c>
      <c r="L236" s="286"/>
      <c r="M236" s="286"/>
      <c r="N236" s="286"/>
      <c r="O236" s="286"/>
      <c r="P236" s="286"/>
      <c r="Q236" s="286"/>
      <c r="R236" s="286"/>
      <c r="S236" s="286"/>
      <c r="T236" s="287"/>
    </row>
    <row r="237" spans="2:20" s="3" customFormat="1" ht="82.15" customHeight="1" x14ac:dyDescent="0.2">
      <c r="B237" s="189"/>
      <c r="C237" s="280" t="s">
        <v>939</v>
      </c>
      <c r="D237" s="281"/>
      <c r="E237" s="280"/>
      <c r="F237" s="281"/>
      <c r="G237" s="282" t="s">
        <v>940</v>
      </c>
      <c r="H237" s="283"/>
      <c r="I237" s="283"/>
      <c r="J237" s="284"/>
      <c r="K237" s="298" t="s">
        <v>1106</v>
      </c>
      <c r="L237" s="298"/>
      <c r="M237" s="298"/>
      <c r="N237" s="298"/>
      <c r="O237" s="298"/>
      <c r="P237" s="298"/>
      <c r="Q237" s="298"/>
      <c r="R237" s="298"/>
      <c r="S237" s="298"/>
      <c r="T237" s="299"/>
    </row>
    <row r="238" spans="2:20" s="3" customFormat="1" ht="37.15" customHeight="1" x14ac:dyDescent="0.2">
      <c r="B238" s="193"/>
      <c r="C238" s="280" t="s">
        <v>941</v>
      </c>
      <c r="D238" s="281"/>
      <c r="E238" s="280"/>
      <c r="F238" s="281"/>
      <c r="G238" s="282" t="s">
        <v>942</v>
      </c>
      <c r="H238" s="283"/>
      <c r="I238" s="283"/>
      <c r="J238" s="284"/>
      <c r="K238" s="297" t="s">
        <v>943</v>
      </c>
      <c r="L238" s="286"/>
      <c r="M238" s="286"/>
      <c r="N238" s="286"/>
      <c r="O238" s="286"/>
      <c r="P238" s="286"/>
      <c r="Q238" s="286"/>
      <c r="R238" s="286"/>
      <c r="S238" s="286"/>
      <c r="T238" s="287"/>
    </row>
    <row r="239" spans="2:20" s="3" customFormat="1" ht="66.599999999999994" customHeight="1" x14ac:dyDescent="0.2">
      <c r="B239" s="193"/>
      <c r="C239" s="280" t="s">
        <v>944</v>
      </c>
      <c r="D239" s="281"/>
      <c r="E239" s="280"/>
      <c r="F239" s="281"/>
      <c r="G239" s="282" t="s">
        <v>945</v>
      </c>
      <c r="H239" s="283"/>
      <c r="I239" s="283"/>
      <c r="J239" s="284"/>
      <c r="K239" s="298" t="s">
        <v>1107</v>
      </c>
      <c r="L239" s="298"/>
      <c r="M239" s="298"/>
      <c r="N239" s="298"/>
      <c r="O239" s="298"/>
      <c r="P239" s="298"/>
      <c r="Q239" s="298"/>
      <c r="R239" s="298"/>
      <c r="S239" s="298"/>
      <c r="T239" s="299"/>
    </row>
    <row r="240" spans="2:20" s="3" customFormat="1" ht="62.45" customHeight="1" x14ac:dyDescent="0.2">
      <c r="B240" s="193"/>
      <c r="C240" s="280" t="s">
        <v>946</v>
      </c>
      <c r="D240" s="281"/>
      <c r="E240" s="280"/>
      <c r="F240" s="281"/>
      <c r="G240" s="282" t="s">
        <v>947</v>
      </c>
      <c r="H240" s="283"/>
      <c r="I240" s="283"/>
      <c r="J240" s="284"/>
      <c r="K240" s="285" t="s">
        <v>1021</v>
      </c>
      <c r="L240" s="286"/>
      <c r="M240" s="286"/>
      <c r="N240" s="286"/>
      <c r="O240" s="286"/>
      <c r="P240" s="286"/>
      <c r="Q240" s="286"/>
      <c r="R240" s="286"/>
      <c r="S240" s="286"/>
      <c r="T240" s="287"/>
    </row>
    <row r="241" spans="2:22" s="3" customFormat="1" ht="46.15" customHeight="1" x14ac:dyDescent="0.2">
      <c r="B241" s="189"/>
      <c r="C241" s="280" t="s">
        <v>948</v>
      </c>
      <c r="D241" s="281"/>
      <c r="E241" s="280" t="s">
        <v>949</v>
      </c>
      <c r="F241" s="281"/>
      <c r="G241" s="282" t="s">
        <v>950</v>
      </c>
      <c r="H241" s="283"/>
      <c r="I241" s="283"/>
      <c r="J241" s="284"/>
      <c r="K241" s="285" t="s">
        <v>1108</v>
      </c>
      <c r="L241" s="286"/>
      <c r="M241" s="286"/>
      <c r="N241" s="286"/>
      <c r="O241" s="286"/>
      <c r="P241" s="286"/>
      <c r="Q241" s="286"/>
      <c r="R241" s="286"/>
      <c r="S241" s="286"/>
      <c r="T241" s="287"/>
    </row>
    <row r="242" spans="2:22" s="3" customFormat="1" ht="84.6" customHeight="1" x14ac:dyDescent="0.2">
      <c r="B242" s="260"/>
      <c r="C242" s="280" t="s">
        <v>951</v>
      </c>
      <c r="D242" s="281"/>
      <c r="E242" s="280"/>
      <c r="F242" s="281"/>
      <c r="G242" s="282" t="s">
        <v>968</v>
      </c>
      <c r="H242" s="283"/>
      <c r="I242" s="283"/>
      <c r="J242" s="284"/>
      <c r="K242" s="285" t="s">
        <v>1109</v>
      </c>
      <c r="L242" s="286"/>
      <c r="M242" s="286"/>
      <c r="N242" s="286"/>
      <c r="O242" s="286"/>
      <c r="P242" s="286"/>
      <c r="Q242" s="286"/>
      <c r="R242" s="286"/>
      <c r="S242" s="286"/>
      <c r="T242" s="287"/>
    </row>
    <row r="243" spans="2:22" s="3" customFormat="1" ht="30" customHeight="1" x14ac:dyDescent="0.2">
      <c r="B243" s="260"/>
      <c r="C243" s="280" t="s">
        <v>952</v>
      </c>
      <c r="D243" s="281"/>
      <c r="E243" s="280"/>
      <c r="F243" s="281"/>
      <c r="G243" s="282" t="s">
        <v>953</v>
      </c>
      <c r="H243" s="283"/>
      <c r="I243" s="283"/>
      <c r="J243" s="284"/>
      <c r="K243" s="285" t="s">
        <v>1022</v>
      </c>
      <c r="L243" s="286"/>
      <c r="M243" s="286"/>
      <c r="N243" s="286"/>
      <c r="O243" s="286"/>
      <c r="P243" s="286"/>
      <c r="Q243" s="286"/>
      <c r="R243" s="286"/>
      <c r="S243" s="286"/>
      <c r="T243" s="287"/>
    </row>
    <row r="244" spans="2:22" s="3" customFormat="1" ht="30" customHeight="1" x14ac:dyDescent="0.2">
      <c r="B244" s="264"/>
      <c r="C244" s="280"/>
      <c r="D244" s="281"/>
      <c r="E244" s="280"/>
      <c r="F244" s="281"/>
      <c r="G244" s="282" t="s">
        <v>1010</v>
      </c>
      <c r="H244" s="283"/>
      <c r="I244" s="283"/>
      <c r="J244" s="284"/>
      <c r="K244" s="285" t="s">
        <v>1110</v>
      </c>
      <c r="L244" s="286"/>
      <c r="M244" s="286"/>
      <c r="N244" s="286"/>
      <c r="O244" s="286"/>
      <c r="P244" s="286"/>
      <c r="Q244" s="286"/>
      <c r="R244" s="286"/>
      <c r="S244" s="286"/>
      <c r="T244" s="287"/>
    </row>
    <row r="245" spans="2:22" s="3" customFormat="1" ht="43.15" customHeight="1" x14ac:dyDescent="0.2">
      <c r="B245" s="189"/>
      <c r="C245" s="280"/>
      <c r="D245" s="281"/>
      <c r="E245" s="280"/>
      <c r="F245" s="281"/>
      <c r="G245" s="288" t="s">
        <v>596</v>
      </c>
      <c r="H245" s="290"/>
      <c r="I245" s="290"/>
      <c r="J245" s="289"/>
      <c r="K245" s="285" t="s">
        <v>597</v>
      </c>
      <c r="L245" s="286"/>
      <c r="M245" s="286"/>
      <c r="N245" s="286"/>
      <c r="O245" s="286"/>
      <c r="P245" s="286"/>
      <c r="Q245" s="286"/>
      <c r="R245" s="286"/>
      <c r="S245" s="286"/>
      <c r="T245" s="287"/>
    </row>
    <row r="246" spans="2:22" s="22" customFormat="1" x14ac:dyDescent="0.2">
      <c r="B246" s="671"/>
      <c r="C246" s="672"/>
      <c r="D246" s="672"/>
      <c r="E246" s="672"/>
      <c r="F246" s="672"/>
      <c r="G246" s="672"/>
      <c r="H246" s="672"/>
      <c r="I246" s="672"/>
      <c r="J246" s="672"/>
      <c r="K246" s="672"/>
      <c r="L246" s="672"/>
      <c r="M246" s="672"/>
      <c r="N246" s="672"/>
      <c r="O246" s="672"/>
      <c r="P246" s="672"/>
      <c r="Q246" s="672"/>
      <c r="R246" s="672"/>
      <c r="S246" s="672"/>
      <c r="T246" s="673"/>
    </row>
    <row r="247" spans="2:22" s="22" customFormat="1" ht="30.4" customHeight="1" x14ac:dyDescent="0.2">
      <c r="B247" s="616" t="s">
        <v>87</v>
      </c>
      <c r="C247" s="343" t="s">
        <v>496</v>
      </c>
      <c r="D247" s="344"/>
      <c r="E247" s="344"/>
      <c r="F247" s="344"/>
      <c r="G247" s="344"/>
      <c r="H247" s="344"/>
      <c r="I247" s="344"/>
      <c r="J247" s="344"/>
      <c r="K247" s="344"/>
      <c r="L247" s="344"/>
      <c r="M247" s="344"/>
      <c r="N247" s="344"/>
      <c r="O247" s="344"/>
      <c r="P247" s="344"/>
      <c r="Q247" s="344"/>
      <c r="R247" s="344"/>
      <c r="S247" s="344"/>
      <c r="T247" s="345"/>
    </row>
    <row r="248" spans="2:22" s="3" customFormat="1" ht="14.1" customHeight="1" x14ac:dyDescent="0.2">
      <c r="B248" s="617"/>
      <c r="C248" s="303" t="s">
        <v>115</v>
      </c>
      <c r="D248" s="304"/>
      <c r="E248" s="304"/>
      <c r="F248" s="304"/>
      <c r="G248" s="304"/>
      <c r="H248" s="304"/>
      <c r="I248" s="304"/>
      <c r="J248" s="304"/>
      <c r="K248" s="304"/>
      <c r="L248" s="305"/>
      <c r="M248" s="327"/>
      <c r="N248" s="328"/>
      <c r="O248" s="328"/>
      <c r="P248" s="328"/>
      <c r="Q248" s="328"/>
      <c r="R248" s="328"/>
      <c r="S248" s="328"/>
      <c r="T248" s="329"/>
    </row>
    <row r="249" spans="2:22" s="3" customFormat="1" ht="15" customHeight="1" x14ac:dyDescent="0.2">
      <c r="B249" s="617"/>
      <c r="C249" s="275" t="s">
        <v>73</v>
      </c>
      <c r="D249" s="275"/>
      <c r="E249" s="275"/>
      <c r="F249" s="275" t="s">
        <v>439</v>
      </c>
      <c r="G249" s="275"/>
      <c r="H249" s="275" t="s">
        <v>63</v>
      </c>
      <c r="I249" s="275"/>
      <c r="J249" s="275" t="s">
        <v>74</v>
      </c>
      <c r="K249" s="275"/>
      <c r="L249" s="275"/>
      <c r="M249" s="330"/>
      <c r="N249" s="331"/>
      <c r="O249" s="331"/>
      <c r="P249" s="331"/>
      <c r="Q249" s="331"/>
      <c r="R249" s="331"/>
      <c r="S249" s="331"/>
      <c r="T249" s="332"/>
    </row>
    <row r="250" spans="2:22" s="3" customFormat="1" ht="21.75" customHeight="1" x14ac:dyDescent="0.2">
      <c r="B250" s="617"/>
      <c r="C250" s="358" t="s">
        <v>75</v>
      </c>
      <c r="D250" s="359"/>
      <c r="E250" s="360"/>
      <c r="F250" s="657">
        <v>1</v>
      </c>
      <c r="G250" s="659"/>
      <c r="H250" s="657">
        <v>1</v>
      </c>
      <c r="I250" s="659"/>
      <c r="J250" s="657">
        <f>F250-H250</f>
        <v>0</v>
      </c>
      <c r="K250" s="658"/>
      <c r="L250" s="659"/>
      <c r="M250" s="330"/>
      <c r="N250" s="331"/>
      <c r="O250" s="331"/>
      <c r="P250" s="331"/>
      <c r="Q250" s="331"/>
      <c r="R250" s="331"/>
      <c r="S250" s="331"/>
      <c r="T250" s="332"/>
      <c r="V250" s="103"/>
    </row>
    <row r="251" spans="2:22" s="3" customFormat="1" ht="22.5" customHeight="1" x14ac:dyDescent="0.2">
      <c r="B251" s="617"/>
      <c r="C251" s="91"/>
      <c r="D251" s="91"/>
      <c r="E251" s="91"/>
      <c r="F251" s="90"/>
      <c r="G251" s="90"/>
      <c r="H251" s="90"/>
      <c r="I251" s="90"/>
      <c r="J251" s="90"/>
      <c r="K251" s="90"/>
      <c r="L251" s="90"/>
      <c r="M251" s="330"/>
      <c r="N251" s="331"/>
      <c r="O251" s="331"/>
      <c r="P251" s="331"/>
      <c r="Q251" s="331"/>
      <c r="R251" s="331"/>
      <c r="S251" s="331"/>
      <c r="T251" s="332"/>
    </row>
    <row r="252" spans="2:22" s="3" customFormat="1" ht="37.9" customHeight="1" x14ac:dyDescent="0.2">
      <c r="B252" s="617"/>
      <c r="C252" s="307" t="s">
        <v>76</v>
      </c>
      <c r="D252" s="308"/>
      <c r="E252" s="307" t="s">
        <v>65</v>
      </c>
      <c r="F252" s="308"/>
      <c r="G252" s="93" t="s">
        <v>77</v>
      </c>
      <c r="H252" s="324" t="s">
        <v>78</v>
      </c>
      <c r="I252" s="326"/>
      <c r="J252" s="93" t="s">
        <v>79</v>
      </c>
      <c r="K252" s="324" t="s">
        <v>80</v>
      </c>
      <c r="L252" s="326"/>
      <c r="M252" s="330"/>
      <c r="N252" s="331"/>
      <c r="O252" s="331"/>
      <c r="P252" s="331"/>
      <c r="Q252" s="331"/>
      <c r="R252" s="331"/>
      <c r="S252" s="331"/>
      <c r="T252" s="332"/>
    </row>
    <row r="253" spans="2:22" s="3" customFormat="1" ht="22.5" customHeight="1" x14ac:dyDescent="0.2">
      <c r="B253" s="617"/>
      <c r="C253" s="300">
        <v>42689</v>
      </c>
      <c r="D253" s="301"/>
      <c r="E253" s="300">
        <v>42840</v>
      </c>
      <c r="F253" s="301"/>
      <c r="G253" s="17">
        <f>+K155</f>
        <v>151</v>
      </c>
      <c r="H253" s="669">
        <f>100/G253</f>
        <v>0.66225165562913912</v>
      </c>
      <c r="I253" s="670"/>
      <c r="J253" s="17">
        <v>20</v>
      </c>
      <c r="K253" s="311">
        <v>100</v>
      </c>
      <c r="L253" s="313"/>
      <c r="M253" s="330"/>
      <c r="N253" s="331"/>
      <c r="O253" s="331"/>
      <c r="P253" s="331"/>
      <c r="Q253" s="331"/>
      <c r="R253" s="331"/>
      <c r="S253" s="331"/>
      <c r="T253" s="332"/>
    </row>
    <row r="254" spans="2:22" s="3" customFormat="1" ht="15.75" customHeight="1" x14ac:dyDescent="0.2">
      <c r="B254" s="617"/>
      <c r="C254" s="91"/>
      <c r="D254" s="92"/>
      <c r="E254" s="89"/>
      <c r="F254" s="17"/>
      <c r="G254" s="20"/>
      <c r="H254" s="20"/>
      <c r="I254" s="17"/>
      <c r="J254" s="19"/>
      <c r="K254" s="19"/>
      <c r="L254" s="90"/>
      <c r="M254" s="330"/>
      <c r="N254" s="331"/>
      <c r="O254" s="331"/>
      <c r="P254" s="331"/>
      <c r="Q254" s="331"/>
      <c r="R254" s="331"/>
      <c r="S254" s="331"/>
      <c r="T254" s="332"/>
    </row>
    <row r="255" spans="2:22" s="3" customFormat="1" ht="29.25" customHeight="1" x14ac:dyDescent="0.2">
      <c r="B255" s="617"/>
      <c r="C255" s="303" t="s">
        <v>81</v>
      </c>
      <c r="D255" s="304"/>
      <c r="E255" s="304"/>
      <c r="F255" s="304"/>
      <c r="G255" s="304"/>
      <c r="H255" s="304"/>
      <c r="I255" s="304"/>
      <c r="J255" s="304"/>
      <c r="K255" s="304"/>
      <c r="L255" s="305"/>
      <c r="M255" s="330"/>
      <c r="N255" s="331"/>
      <c r="O255" s="331"/>
      <c r="P255" s="331"/>
      <c r="Q255" s="331"/>
      <c r="R255" s="331"/>
      <c r="S255" s="331"/>
      <c r="T255" s="332"/>
      <c r="V255" s="23"/>
    </row>
    <row r="256" spans="2:22" s="3" customFormat="1" ht="40.5" customHeight="1" x14ac:dyDescent="0.2">
      <c r="B256" s="617"/>
      <c r="C256" s="637" t="s">
        <v>88</v>
      </c>
      <c r="D256" s="637"/>
      <c r="E256" s="637"/>
      <c r="F256" s="101">
        <v>25</v>
      </c>
      <c r="G256" s="298" t="s">
        <v>89</v>
      </c>
      <c r="H256" s="298"/>
      <c r="I256" s="21">
        <v>15</v>
      </c>
      <c r="J256" s="298" t="s">
        <v>90</v>
      </c>
      <c r="K256" s="298"/>
      <c r="L256" s="89">
        <v>10</v>
      </c>
      <c r="M256" s="333"/>
      <c r="N256" s="334"/>
      <c r="O256" s="334"/>
      <c r="P256" s="334"/>
      <c r="Q256" s="334"/>
      <c r="R256" s="334"/>
      <c r="S256" s="334"/>
      <c r="T256" s="335"/>
    </row>
    <row r="257" spans="2:20" s="3" customFormat="1" ht="27" customHeight="1" x14ac:dyDescent="0.2">
      <c r="B257" s="617"/>
      <c r="C257" s="646" t="s">
        <v>91</v>
      </c>
      <c r="D257" s="647"/>
      <c r="E257" s="647"/>
      <c r="F257" s="647"/>
      <c r="G257" s="647"/>
      <c r="H257" s="647"/>
      <c r="I257" s="647"/>
      <c r="J257" s="647"/>
      <c r="K257" s="647"/>
      <c r="L257" s="647"/>
      <c r="M257" s="647"/>
      <c r="N257" s="647"/>
      <c r="O257" s="647"/>
      <c r="P257" s="647"/>
      <c r="Q257" s="647"/>
      <c r="R257" s="647"/>
      <c r="S257" s="647"/>
      <c r="T257" s="648"/>
    </row>
    <row r="258" spans="2:20" s="3" customFormat="1" ht="22.5" customHeight="1" x14ac:dyDescent="0.2">
      <c r="B258" s="617"/>
      <c r="C258" s="667" t="s">
        <v>82</v>
      </c>
      <c r="D258" s="681"/>
      <c r="E258" s="681"/>
      <c r="F258" s="668"/>
      <c r="G258" s="666" t="s">
        <v>92</v>
      </c>
      <c r="H258" s="666"/>
      <c r="I258" s="666"/>
      <c r="J258" s="275" t="s">
        <v>93</v>
      </c>
      <c r="K258" s="275"/>
      <c r="L258" s="275"/>
      <c r="M258" s="327" t="s">
        <v>83</v>
      </c>
      <c r="N258" s="328"/>
      <c r="O258" s="328"/>
      <c r="P258" s="328"/>
      <c r="Q258" s="328"/>
      <c r="R258" s="328"/>
      <c r="S258" s="328"/>
      <c r="T258" s="329"/>
    </row>
    <row r="259" spans="2:20" s="3" customFormat="1" ht="32.25" customHeight="1" x14ac:dyDescent="0.2">
      <c r="B259" s="617"/>
      <c r="C259" s="666" t="s">
        <v>84</v>
      </c>
      <c r="D259" s="666"/>
      <c r="E259" s="667" t="s">
        <v>440</v>
      </c>
      <c r="F259" s="668"/>
      <c r="G259" s="666"/>
      <c r="H259" s="666"/>
      <c r="I259" s="666"/>
      <c r="J259" s="275"/>
      <c r="K259" s="275"/>
      <c r="L259" s="275"/>
      <c r="M259" s="333"/>
      <c r="N259" s="334"/>
      <c r="O259" s="334"/>
      <c r="P259" s="334"/>
      <c r="Q259" s="334"/>
      <c r="R259" s="334"/>
      <c r="S259" s="334"/>
      <c r="T259" s="335"/>
    </row>
    <row r="260" spans="2:20" s="3" customFormat="1" ht="31.5" customHeight="1" x14ac:dyDescent="0.2">
      <c r="B260" s="617"/>
      <c r="C260" s="650" t="s">
        <v>497</v>
      </c>
      <c r="D260" s="650"/>
      <c r="E260" s="650" t="s">
        <v>498</v>
      </c>
      <c r="F260" s="650"/>
      <c r="G260" s="468" t="s">
        <v>499</v>
      </c>
      <c r="H260" s="468"/>
      <c r="I260" s="468"/>
      <c r="J260" s="653">
        <v>1</v>
      </c>
      <c r="K260" s="653"/>
      <c r="L260" s="653"/>
      <c r="M260" s="649" t="s">
        <v>501</v>
      </c>
      <c r="N260" s="649"/>
      <c r="O260" s="649"/>
      <c r="P260" s="649"/>
      <c r="Q260" s="649"/>
      <c r="R260" s="649"/>
      <c r="S260" s="649"/>
      <c r="T260" s="649"/>
    </row>
    <row r="261" spans="2:20" s="3" customFormat="1" ht="15" customHeight="1" x14ac:dyDescent="0.2">
      <c r="B261" s="307"/>
      <c r="C261" s="427"/>
      <c r="D261" s="427"/>
      <c r="E261" s="427"/>
      <c r="F261" s="427"/>
      <c r="G261" s="427"/>
      <c r="H261" s="427"/>
      <c r="I261" s="427"/>
      <c r="J261" s="427"/>
      <c r="K261" s="427"/>
      <c r="L261" s="427"/>
      <c r="M261" s="427"/>
      <c r="N261" s="427"/>
      <c r="O261" s="427"/>
      <c r="P261" s="427"/>
      <c r="Q261" s="427"/>
      <c r="R261" s="427"/>
      <c r="S261" s="427"/>
      <c r="T261" s="308"/>
    </row>
    <row r="262" spans="2:20" s="3" customFormat="1" ht="27.4" customHeight="1" x14ac:dyDescent="0.2">
      <c r="B262" s="343" t="s">
        <v>70</v>
      </c>
      <c r="C262" s="344"/>
      <c r="D262" s="344"/>
      <c r="E262" s="344"/>
      <c r="F262" s="344"/>
      <c r="G262" s="344"/>
      <c r="H262" s="344"/>
      <c r="I262" s="344"/>
      <c r="J262" s="344"/>
      <c r="K262" s="344"/>
      <c r="L262" s="344"/>
      <c r="M262" s="344"/>
      <c r="N262" s="344"/>
      <c r="O262" s="344"/>
      <c r="P262" s="344"/>
      <c r="Q262" s="344"/>
      <c r="R262" s="344"/>
      <c r="S262" s="344"/>
      <c r="T262" s="345"/>
    </row>
    <row r="263" spans="2:20" s="3" customFormat="1" ht="22.5" customHeight="1" x14ac:dyDescent="0.2">
      <c r="B263" s="303" t="s">
        <v>115</v>
      </c>
      <c r="C263" s="304"/>
      <c r="D263" s="304"/>
      <c r="E263" s="304"/>
      <c r="F263" s="304"/>
      <c r="G263" s="304"/>
      <c r="H263" s="304"/>
      <c r="I263" s="304"/>
      <c r="J263" s="304"/>
      <c r="K263" s="305"/>
      <c r="L263" s="307"/>
      <c r="M263" s="427"/>
      <c r="N263" s="427"/>
      <c r="O263" s="427"/>
      <c r="P263" s="427"/>
      <c r="Q263" s="427"/>
      <c r="R263" s="427"/>
      <c r="S263" s="427"/>
      <c r="T263" s="308"/>
    </row>
    <row r="264" spans="2:20" s="3" customFormat="1" ht="22.5" customHeight="1" x14ac:dyDescent="0.2">
      <c r="B264" s="275" t="s">
        <v>73</v>
      </c>
      <c r="C264" s="275"/>
      <c r="D264" s="275"/>
      <c r="E264" s="307" t="s">
        <v>439</v>
      </c>
      <c r="F264" s="308"/>
      <c r="G264" s="275" t="s">
        <v>63</v>
      </c>
      <c r="H264" s="275"/>
      <c r="I264" s="275" t="s">
        <v>86</v>
      </c>
      <c r="J264" s="275"/>
      <c r="K264" s="275"/>
      <c r="L264" s="291"/>
      <c r="M264" s="292"/>
      <c r="N264" s="292"/>
      <c r="O264" s="292"/>
      <c r="P264" s="292"/>
      <c r="Q264" s="292"/>
      <c r="R264" s="292"/>
      <c r="S264" s="292"/>
      <c r="T264" s="293"/>
    </row>
    <row r="265" spans="2:20" s="3" customFormat="1" ht="22.5" customHeight="1" x14ac:dyDescent="0.2">
      <c r="B265" s="298" t="s">
        <v>75</v>
      </c>
      <c r="C265" s="298"/>
      <c r="D265" s="298"/>
      <c r="E265" s="556">
        <f>+G268/100</f>
        <v>0.69730000000000003</v>
      </c>
      <c r="F265" s="557"/>
      <c r="G265" s="306">
        <v>0.79190000000000005</v>
      </c>
      <c r="H265" s="306"/>
      <c r="I265" s="302">
        <f>+E265-G265</f>
        <v>-9.4600000000000017E-2</v>
      </c>
      <c r="J265" s="302"/>
      <c r="K265" s="302"/>
      <c r="L265" s="320"/>
      <c r="M265" s="321"/>
      <c r="N265" s="321"/>
      <c r="O265" s="321"/>
      <c r="P265" s="321"/>
      <c r="Q265" s="321"/>
      <c r="R265" s="321"/>
      <c r="S265" s="321"/>
      <c r="T265" s="322"/>
    </row>
    <row r="266" spans="2:20" s="3" customFormat="1" ht="22.5" customHeight="1" x14ac:dyDescent="0.2">
      <c r="B266" s="398"/>
      <c r="C266" s="399"/>
      <c r="D266" s="399"/>
      <c r="E266" s="399"/>
      <c r="F266" s="399"/>
      <c r="G266" s="399"/>
      <c r="H266" s="399"/>
      <c r="I266" s="399"/>
      <c r="J266" s="399"/>
      <c r="K266" s="400"/>
      <c r="L266" s="320"/>
      <c r="M266" s="321"/>
      <c r="N266" s="321"/>
      <c r="O266" s="321"/>
      <c r="P266" s="321"/>
      <c r="Q266" s="321"/>
      <c r="R266" s="321"/>
      <c r="S266" s="321"/>
      <c r="T266" s="322"/>
    </row>
    <row r="267" spans="2:20" s="3" customFormat="1" ht="34.9" customHeight="1" x14ac:dyDescent="0.2">
      <c r="B267" s="275" t="s">
        <v>76</v>
      </c>
      <c r="C267" s="275"/>
      <c r="D267" s="275" t="s">
        <v>65</v>
      </c>
      <c r="E267" s="275"/>
      <c r="F267" s="93" t="s">
        <v>77</v>
      </c>
      <c r="G267" s="324" t="s">
        <v>80</v>
      </c>
      <c r="H267" s="325"/>
      <c r="I267" s="325"/>
      <c r="J267" s="325"/>
      <c r="K267" s="326"/>
      <c r="L267" s="320"/>
      <c r="M267" s="321"/>
      <c r="N267" s="321"/>
      <c r="O267" s="321"/>
      <c r="P267" s="321"/>
      <c r="Q267" s="321"/>
      <c r="R267" s="321"/>
      <c r="S267" s="321"/>
      <c r="T267" s="322"/>
    </row>
    <row r="268" spans="2:20" s="3" customFormat="1" ht="30" customHeight="1" x14ac:dyDescent="0.2">
      <c r="B268" s="323">
        <f>I156</f>
        <v>42684</v>
      </c>
      <c r="C268" s="468"/>
      <c r="D268" s="323">
        <f>J156</f>
        <v>44923</v>
      </c>
      <c r="E268" s="468"/>
      <c r="F268" s="17">
        <f>K156</f>
        <v>2239</v>
      </c>
      <c r="G268" s="311">
        <v>69.73</v>
      </c>
      <c r="H268" s="312"/>
      <c r="I268" s="312"/>
      <c r="J268" s="312"/>
      <c r="K268" s="313"/>
      <c r="L268" s="320"/>
      <c r="M268" s="321"/>
      <c r="N268" s="321"/>
      <c r="O268" s="321"/>
      <c r="P268" s="321"/>
      <c r="Q268" s="321"/>
      <c r="R268" s="321"/>
      <c r="S268" s="321"/>
      <c r="T268" s="322"/>
    </row>
    <row r="269" spans="2:20" s="3" customFormat="1" ht="25.5" customHeight="1" x14ac:dyDescent="0.2">
      <c r="B269" s="398"/>
      <c r="C269" s="399"/>
      <c r="D269" s="399"/>
      <c r="E269" s="399"/>
      <c r="F269" s="399"/>
      <c r="G269" s="399"/>
      <c r="H269" s="399"/>
      <c r="I269" s="399"/>
      <c r="J269" s="399"/>
      <c r="K269" s="400"/>
      <c r="L269" s="320"/>
      <c r="M269" s="321"/>
      <c r="N269" s="321"/>
      <c r="O269" s="321"/>
      <c r="P269" s="321"/>
      <c r="Q269" s="321"/>
      <c r="R269" s="321"/>
      <c r="S269" s="321"/>
      <c r="T269" s="322"/>
    </row>
    <row r="270" spans="2:20" s="3" customFormat="1" ht="24" customHeight="1" x14ac:dyDescent="0.2">
      <c r="B270" s="303" t="s">
        <v>81</v>
      </c>
      <c r="C270" s="304"/>
      <c r="D270" s="304"/>
      <c r="E270" s="304"/>
      <c r="F270" s="304"/>
      <c r="G270" s="304"/>
      <c r="H270" s="304"/>
      <c r="I270" s="304"/>
      <c r="J270" s="304"/>
      <c r="K270" s="305"/>
      <c r="L270" s="294"/>
      <c r="M270" s="295"/>
      <c r="N270" s="295"/>
      <c r="O270" s="295"/>
      <c r="P270" s="295"/>
      <c r="Q270" s="295"/>
      <c r="R270" s="295"/>
      <c r="S270" s="295"/>
      <c r="T270" s="296"/>
    </row>
    <row r="271" spans="2:20" s="3" customFormat="1" ht="37.5" customHeight="1" x14ac:dyDescent="0.2">
      <c r="B271" s="560" t="s">
        <v>94</v>
      </c>
      <c r="C271" s="561"/>
      <c r="D271" s="561"/>
      <c r="E271" s="561"/>
      <c r="F271" s="562"/>
      <c r="G271" s="654" t="s">
        <v>95</v>
      </c>
      <c r="H271" s="654"/>
      <c r="I271" s="563" t="s">
        <v>96</v>
      </c>
      <c r="J271" s="563"/>
      <c r="K271" s="94" t="s">
        <v>371</v>
      </c>
      <c r="L271" s="560" t="s">
        <v>97</v>
      </c>
      <c r="M271" s="561"/>
      <c r="N271" s="561"/>
      <c r="O271" s="561"/>
      <c r="P271" s="561"/>
      <c r="Q271" s="561"/>
      <c r="R271" s="561"/>
      <c r="S271" s="561"/>
      <c r="T271" s="562"/>
    </row>
    <row r="272" spans="2:20" s="3" customFormat="1" ht="33" customHeight="1" x14ac:dyDescent="0.25">
      <c r="B272" s="640" t="s">
        <v>98</v>
      </c>
      <c r="C272" s="641"/>
      <c r="D272" s="641"/>
      <c r="E272" s="641"/>
      <c r="F272" s="642"/>
      <c r="G272" s="275" t="s">
        <v>99</v>
      </c>
      <c r="H272" s="275"/>
      <c r="I272" s="651" t="s">
        <v>99</v>
      </c>
      <c r="J272" s="651"/>
      <c r="K272" s="24"/>
      <c r="L272" s="643"/>
      <c r="M272" s="644"/>
      <c r="N272" s="644"/>
      <c r="O272" s="644"/>
      <c r="P272" s="644"/>
      <c r="Q272" s="644"/>
      <c r="R272" s="644"/>
      <c r="S272" s="644"/>
      <c r="T272" s="645"/>
    </row>
    <row r="273" spans="2:39" s="3" customFormat="1" ht="28.15" customHeight="1" x14ac:dyDescent="0.2">
      <c r="B273" s="559" t="s">
        <v>82</v>
      </c>
      <c r="C273" s="559"/>
      <c r="D273" s="559"/>
      <c r="E273" s="559"/>
      <c r="F273" s="559" t="s">
        <v>45</v>
      </c>
      <c r="G273" s="559"/>
      <c r="H273" s="559"/>
      <c r="I273" s="559"/>
      <c r="J273" s="618" t="s">
        <v>83</v>
      </c>
      <c r="K273" s="619"/>
      <c r="L273" s="619"/>
      <c r="M273" s="619"/>
      <c r="N273" s="619"/>
      <c r="O273" s="619"/>
      <c r="P273" s="619"/>
      <c r="Q273" s="619"/>
      <c r="R273" s="619"/>
      <c r="S273" s="619"/>
      <c r="T273" s="620"/>
    </row>
    <row r="274" spans="2:39" s="3" customFormat="1" ht="28.15" customHeight="1" x14ac:dyDescent="0.2">
      <c r="B274" s="559" t="s">
        <v>84</v>
      </c>
      <c r="C274" s="559"/>
      <c r="D274" s="559" t="s">
        <v>440</v>
      </c>
      <c r="E274" s="559"/>
      <c r="F274" s="559"/>
      <c r="G274" s="559"/>
      <c r="H274" s="559"/>
      <c r="I274" s="559"/>
      <c r="J274" s="621"/>
      <c r="K274" s="622"/>
      <c r="L274" s="622"/>
      <c r="M274" s="622"/>
      <c r="N274" s="622"/>
      <c r="O274" s="622"/>
      <c r="P274" s="622"/>
      <c r="Q274" s="622"/>
      <c r="R274" s="622"/>
      <c r="S274" s="622"/>
      <c r="T274" s="623"/>
    </row>
    <row r="275" spans="2:39" s="3" customFormat="1" ht="132" customHeight="1" x14ac:dyDescent="0.2">
      <c r="B275" s="288" t="s">
        <v>635</v>
      </c>
      <c r="C275" s="289"/>
      <c r="D275" s="288" t="s">
        <v>636</v>
      </c>
      <c r="E275" s="289"/>
      <c r="F275" s="288" t="s">
        <v>508</v>
      </c>
      <c r="G275" s="290"/>
      <c r="H275" s="290"/>
      <c r="I275" s="289"/>
      <c r="J275" s="285" t="s">
        <v>1112</v>
      </c>
      <c r="K275" s="286"/>
      <c r="L275" s="286"/>
      <c r="M275" s="286"/>
      <c r="N275" s="286"/>
      <c r="O275" s="286"/>
      <c r="P275" s="286"/>
      <c r="Q275" s="286"/>
      <c r="R275" s="286"/>
      <c r="S275" s="286"/>
      <c r="T275" s="287"/>
    </row>
    <row r="276" spans="2:39" s="3" customFormat="1" ht="62.45" customHeight="1" x14ac:dyDescent="0.2">
      <c r="B276" s="288" t="s">
        <v>679</v>
      </c>
      <c r="C276" s="289"/>
      <c r="D276" s="288" t="s">
        <v>718</v>
      </c>
      <c r="E276" s="289"/>
      <c r="F276" s="282" t="s">
        <v>969</v>
      </c>
      <c r="G276" s="283"/>
      <c r="H276" s="283"/>
      <c r="I276" s="284"/>
      <c r="J276" s="285" t="s">
        <v>1114</v>
      </c>
      <c r="K276" s="286"/>
      <c r="L276" s="286"/>
      <c r="M276" s="286"/>
      <c r="N276" s="286"/>
      <c r="O276" s="286"/>
      <c r="P276" s="286"/>
      <c r="Q276" s="286"/>
      <c r="R276" s="286"/>
      <c r="S276" s="286"/>
      <c r="T276" s="287"/>
    </row>
    <row r="277" spans="2:39" s="3" customFormat="1" ht="39" customHeight="1" x14ac:dyDescent="0.2">
      <c r="B277" s="288" t="s">
        <v>602</v>
      </c>
      <c r="C277" s="289"/>
      <c r="D277" s="288" t="s">
        <v>603</v>
      </c>
      <c r="E277" s="289"/>
      <c r="F277" s="288" t="s">
        <v>680</v>
      </c>
      <c r="G277" s="290"/>
      <c r="H277" s="290"/>
      <c r="I277" s="289"/>
      <c r="J277" s="285" t="s">
        <v>633</v>
      </c>
      <c r="K277" s="286"/>
      <c r="L277" s="286"/>
      <c r="M277" s="286"/>
      <c r="N277" s="286"/>
      <c r="O277" s="286"/>
      <c r="P277" s="286"/>
      <c r="Q277" s="286"/>
      <c r="R277" s="286"/>
      <c r="S277" s="286"/>
      <c r="T277" s="287"/>
    </row>
    <row r="278" spans="2:39" s="3" customFormat="1" ht="73.150000000000006" customHeight="1" x14ac:dyDescent="0.2">
      <c r="B278" s="288" t="s">
        <v>695</v>
      </c>
      <c r="C278" s="289"/>
      <c r="D278" s="288"/>
      <c r="E278" s="289"/>
      <c r="F278" s="288" t="s">
        <v>604</v>
      </c>
      <c r="G278" s="290"/>
      <c r="H278" s="290"/>
      <c r="I278" s="289"/>
      <c r="J278" s="285" t="s">
        <v>1113</v>
      </c>
      <c r="K278" s="286"/>
      <c r="L278" s="286"/>
      <c r="M278" s="286"/>
      <c r="N278" s="286"/>
      <c r="O278" s="286"/>
      <c r="P278" s="286"/>
      <c r="Q278" s="286"/>
      <c r="R278" s="286"/>
      <c r="S278" s="286"/>
      <c r="T278" s="287"/>
    </row>
    <row r="279" spans="2:39" s="3" customFormat="1" ht="15" customHeight="1" x14ac:dyDescent="0.2">
      <c r="B279" s="307"/>
      <c r="C279" s="427"/>
      <c r="D279" s="427"/>
      <c r="E279" s="427"/>
      <c r="F279" s="427"/>
      <c r="G279" s="427"/>
      <c r="H279" s="427"/>
      <c r="I279" s="427"/>
      <c r="J279" s="427"/>
      <c r="K279" s="427"/>
      <c r="L279" s="427"/>
      <c r="M279" s="427"/>
      <c r="N279" s="427"/>
      <c r="O279" s="427"/>
      <c r="P279" s="427"/>
      <c r="Q279" s="427"/>
      <c r="R279" s="427"/>
      <c r="S279" s="427"/>
      <c r="T279" s="308"/>
    </row>
    <row r="280" spans="2:39" s="3" customFormat="1" ht="22.5" customHeight="1" x14ac:dyDescent="0.2">
      <c r="B280" s="634" t="s">
        <v>100</v>
      </c>
      <c r="C280" s="635"/>
      <c r="D280" s="635"/>
      <c r="E280" s="635"/>
      <c r="F280" s="635"/>
      <c r="G280" s="635"/>
      <c r="H280" s="635"/>
      <c r="I280" s="635"/>
      <c r="J280" s="635"/>
      <c r="K280" s="635"/>
      <c r="L280" s="635"/>
      <c r="M280" s="635"/>
      <c r="N280" s="635"/>
      <c r="O280" s="635"/>
      <c r="P280" s="635"/>
      <c r="Q280" s="635"/>
      <c r="R280" s="635"/>
      <c r="S280" s="635"/>
      <c r="T280" s="636"/>
    </row>
    <row r="281" spans="2:39" s="3" customFormat="1" ht="30.4" customHeight="1" x14ac:dyDescent="0.2">
      <c r="B281" s="616" t="s">
        <v>85</v>
      </c>
      <c r="C281" s="565" t="s">
        <v>600</v>
      </c>
      <c r="D281" s="638"/>
      <c r="E281" s="638"/>
      <c r="F281" s="638"/>
      <c r="G281" s="638"/>
      <c r="H281" s="638"/>
      <c r="I281" s="638"/>
      <c r="J281" s="638"/>
      <c r="K281" s="638"/>
      <c r="L281" s="638"/>
      <c r="M281" s="638"/>
      <c r="N281" s="638"/>
      <c r="O281" s="638"/>
      <c r="P281" s="638"/>
      <c r="Q281" s="638"/>
      <c r="R281" s="638"/>
      <c r="S281" s="638"/>
      <c r="T281" s="639"/>
    </row>
    <row r="282" spans="2:39" s="3" customFormat="1" ht="22.5" customHeight="1" x14ac:dyDescent="0.2">
      <c r="B282" s="617"/>
      <c r="C282" s="303" t="s">
        <v>115</v>
      </c>
      <c r="D282" s="304"/>
      <c r="E282" s="304"/>
      <c r="F282" s="304"/>
      <c r="G282" s="304"/>
      <c r="H282" s="304"/>
      <c r="I282" s="304"/>
      <c r="J282" s="304"/>
      <c r="K282" s="304"/>
      <c r="L282" s="305"/>
      <c r="M282" s="303"/>
      <c r="N282" s="304"/>
      <c r="O282" s="304"/>
      <c r="P282" s="304"/>
      <c r="Q282" s="304"/>
      <c r="R282" s="304"/>
      <c r="S282" s="304"/>
      <c r="T282" s="305"/>
    </row>
    <row r="283" spans="2:39" s="3" customFormat="1" ht="22.5" customHeight="1" x14ac:dyDescent="0.2">
      <c r="B283" s="617"/>
      <c r="C283" s="275" t="s">
        <v>73</v>
      </c>
      <c r="D283" s="275"/>
      <c r="E283" s="275"/>
      <c r="F283" s="275" t="s">
        <v>439</v>
      </c>
      <c r="G283" s="275"/>
      <c r="H283" s="275" t="s">
        <v>63</v>
      </c>
      <c r="I283" s="275"/>
      <c r="J283" s="275" t="s">
        <v>86</v>
      </c>
      <c r="K283" s="275"/>
      <c r="L283" s="275"/>
      <c r="M283" s="291"/>
      <c r="N283" s="292"/>
      <c r="O283" s="292"/>
      <c r="P283" s="292"/>
      <c r="Q283" s="292"/>
      <c r="R283" s="292"/>
      <c r="S283" s="292"/>
      <c r="T283" s="293"/>
    </row>
    <row r="284" spans="2:39" s="3" customFormat="1" ht="22.15" customHeight="1" x14ac:dyDescent="0.2">
      <c r="B284" s="617"/>
      <c r="C284" s="307" t="s">
        <v>73</v>
      </c>
      <c r="D284" s="427"/>
      <c r="E284" s="308"/>
      <c r="F284" s="307" t="s">
        <v>439</v>
      </c>
      <c r="G284" s="308"/>
      <c r="H284" s="307" t="s">
        <v>63</v>
      </c>
      <c r="I284" s="308"/>
      <c r="J284" s="307" t="s">
        <v>86</v>
      </c>
      <c r="K284" s="427"/>
      <c r="L284" s="308"/>
      <c r="M284" s="320"/>
      <c r="N284" s="321"/>
      <c r="O284" s="321"/>
      <c r="P284" s="321"/>
      <c r="Q284" s="321"/>
      <c r="R284" s="321"/>
      <c r="S284" s="321"/>
      <c r="T284" s="322"/>
      <c r="V284" s="68"/>
      <c r="W284" s="68"/>
      <c r="X284" s="68"/>
      <c r="Y284" s="68"/>
      <c r="Z284" s="68"/>
      <c r="AA284" s="68"/>
      <c r="AB284" s="68"/>
      <c r="AC284" s="68"/>
      <c r="AD284" s="68"/>
      <c r="AE284" s="68"/>
      <c r="AF284" s="68"/>
      <c r="AG284" s="68"/>
      <c r="AH284" s="68"/>
      <c r="AI284" s="68"/>
      <c r="AJ284" s="68"/>
      <c r="AK284" s="68"/>
      <c r="AL284" s="68"/>
      <c r="AM284" s="68"/>
    </row>
    <row r="285" spans="2:39" s="3" customFormat="1" ht="14.25" x14ac:dyDescent="0.2">
      <c r="B285" s="617"/>
      <c r="C285" s="298" t="s">
        <v>75</v>
      </c>
      <c r="D285" s="298"/>
      <c r="E285" s="298"/>
      <c r="F285" s="601">
        <f>+H288</f>
        <v>1</v>
      </c>
      <c r="G285" s="601"/>
      <c r="H285" s="601">
        <v>1</v>
      </c>
      <c r="I285" s="601"/>
      <c r="J285" s="601">
        <f>+F285</f>
        <v>1</v>
      </c>
      <c r="K285" s="601"/>
      <c r="L285" s="601"/>
      <c r="M285" s="320"/>
      <c r="N285" s="321"/>
      <c r="O285" s="321"/>
      <c r="P285" s="321"/>
      <c r="Q285" s="321"/>
      <c r="R285" s="321"/>
      <c r="S285" s="321"/>
      <c r="T285" s="322"/>
      <c r="V285" s="68"/>
      <c r="W285" s="68"/>
      <c r="X285" s="68"/>
      <c r="Y285" s="68"/>
      <c r="Z285" s="68"/>
      <c r="AA285" s="68"/>
      <c r="AB285" s="68"/>
      <c r="AC285" s="68"/>
      <c r="AD285" s="68"/>
      <c r="AE285" s="68"/>
      <c r="AF285" s="68"/>
      <c r="AG285" s="68"/>
      <c r="AH285" s="68"/>
      <c r="AI285" s="68"/>
      <c r="AJ285" s="68"/>
      <c r="AK285" s="68"/>
      <c r="AL285" s="68"/>
      <c r="AM285" s="68"/>
    </row>
    <row r="286" spans="2:39" s="3" customFormat="1" ht="14.25" customHeight="1" x14ac:dyDescent="0.2">
      <c r="B286" s="617"/>
      <c r="C286" s="147"/>
      <c r="D286" s="147"/>
      <c r="E286" s="147"/>
      <c r="F286" s="146"/>
      <c r="G286" s="146"/>
      <c r="H286" s="146"/>
      <c r="I286" s="146"/>
      <c r="J286" s="146"/>
      <c r="K286" s="146"/>
      <c r="L286" s="146"/>
      <c r="M286" s="320"/>
      <c r="N286" s="321"/>
      <c r="O286" s="321"/>
      <c r="P286" s="321"/>
      <c r="Q286" s="321"/>
      <c r="R286" s="321"/>
      <c r="S286" s="321"/>
      <c r="T286" s="322"/>
    </row>
    <row r="287" spans="2:39" ht="30" x14ac:dyDescent="0.2">
      <c r="B287" s="617"/>
      <c r="C287" s="275" t="s">
        <v>76</v>
      </c>
      <c r="D287" s="275"/>
      <c r="E287" s="307" t="s">
        <v>65</v>
      </c>
      <c r="F287" s="308"/>
      <c r="G287" s="145" t="s">
        <v>77</v>
      </c>
      <c r="H287" s="324" t="s">
        <v>80</v>
      </c>
      <c r="I287" s="325"/>
      <c r="J287" s="325"/>
      <c r="K287" s="325"/>
      <c r="L287" s="326"/>
      <c r="M287" s="320"/>
      <c r="N287" s="321"/>
      <c r="O287" s="321"/>
      <c r="P287" s="321"/>
      <c r="Q287" s="321"/>
      <c r="R287" s="321"/>
      <c r="S287" s="321"/>
      <c r="T287" s="322"/>
    </row>
    <row r="288" spans="2:39" ht="27.75" customHeight="1" x14ac:dyDescent="0.2">
      <c r="B288" s="617"/>
      <c r="C288" s="323">
        <f>I158</f>
        <v>42684</v>
      </c>
      <c r="D288" s="323"/>
      <c r="E288" s="300">
        <f>J158</f>
        <v>43895</v>
      </c>
      <c r="F288" s="301"/>
      <c r="G288" s="17">
        <f>+K158</f>
        <v>0</v>
      </c>
      <c r="H288" s="573">
        <v>1</v>
      </c>
      <c r="I288" s="574"/>
      <c r="J288" s="574"/>
      <c r="K288" s="574"/>
      <c r="L288" s="575"/>
      <c r="M288" s="320"/>
      <c r="N288" s="321"/>
      <c r="O288" s="321"/>
      <c r="P288" s="321"/>
      <c r="Q288" s="321"/>
      <c r="R288" s="321"/>
      <c r="S288" s="321"/>
      <c r="T288" s="322"/>
    </row>
    <row r="289" spans="2:23" ht="14.1" customHeight="1" x14ac:dyDescent="0.2">
      <c r="B289" s="617"/>
      <c r="C289" s="307" t="s">
        <v>81</v>
      </c>
      <c r="D289" s="427"/>
      <c r="E289" s="427"/>
      <c r="F289" s="427"/>
      <c r="G289" s="427"/>
      <c r="H289" s="427"/>
      <c r="I289" s="427"/>
      <c r="J289" s="427"/>
      <c r="K289" s="427"/>
      <c r="L289" s="308"/>
      <c r="M289" s="294"/>
      <c r="N289" s="295"/>
      <c r="O289" s="295"/>
      <c r="P289" s="295"/>
      <c r="Q289" s="295"/>
      <c r="R289" s="295"/>
      <c r="S289" s="295"/>
      <c r="T289" s="296"/>
    </row>
    <row r="290" spans="2:23" s="3" customFormat="1" ht="15" customHeight="1" x14ac:dyDescent="0.2">
      <c r="B290" s="617"/>
      <c r="C290" s="307" t="s">
        <v>94</v>
      </c>
      <c r="D290" s="427"/>
      <c r="E290" s="427"/>
      <c r="F290" s="427"/>
      <c r="G290" s="308"/>
      <c r="H290" s="275" t="s">
        <v>101</v>
      </c>
      <c r="I290" s="275"/>
      <c r="J290" s="275" t="s">
        <v>96</v>
      </c>
      <c r="K290" s="275"/>
      <c r="L290" s="144" t="s">
        <v>371</v>
      </c>
      <c r="M290" s="560" t="s">
        <v>97</v>
      </c>
      <c r="N290" s="561"/>
      <c r="O290" s="561"/>
      <c r="P290" s="561"/>
      <c r="Q290" s="561"/>
      <c r="R290" s="561"/>
      <c r="S290" s="561"/>
      <c r="T290" s="562"/>
    </row>
    <row r="291" spans="2:23" ht="15" x14ac:dyDescent="0.2">
      <c r="B291" s="617"/>
      <c r="C291" s="307" t="s">
        <v>99</v>
      </c>
      <c r="D291" s="427"/>
      <c r="E291" s="427"/>
      <c r="F291" s="427"/>
      <c r="G291" s="308"/>
      <c r="H291" s="275" t="s">
        <v>99</v>
      </c>
      <c r="I291" s="275"/>
      <c r="J291" s="558" t="s">
        <v>99</v>
      </c>
      <c r="K291" s="558"/>
      <c r="L291" s="145" t="s">
        <v>99</v>
      </c>
      <c r="M291" s="398"/>
      <c r="N291" s="399"/>
      <c r="O291" s="399"/>
      <c r="P291" s="399"/>
      <c r="Q291" s="399"/>
      <c r="R291" s="399"/>
      <c r="S291" s="399"/>
      <c r="T291" s="400"/>
    </row>
    <row r="292" spans="2:23" ht="24" customHeight="1" x14ac:dyDescent="0.2">
      <c r="B292" s="617"/>
      <c r="C292" s="275" t="s">
        <v>82</v>
      </c>
      <c r="D292" s="275"/>
      <c r="E292" s="275"/>
      <c r="F292" s="275"/>
      <c r="G292" s="275" t="s">
        <v>45</v>
      </c>
      <c r="H292" s="275"/>
      <c r="I292" s="275"/>
      <c r="J292" s="275"/>
      <c r="K292" s="624" t="s">
        <v>686</v>
      </c>
      <c r="L292" s="624"/>
      <c r="M292" s="624"/>
      <c r="N292" s="624"/>
      <c r="O292" s="624"/>
      <c r="P292" s="624"/>
      <c r="Q292" s="624"/>
      <c r="R292" s="624"/>
      <c r="S292" s="624"/>
      <c r="T292" s="625"/>
    </row>
    <row r="293" spans="2:23" ht="23.45" customHeight="1" x14ac:dyDescent="0.2">
      <c r="B293" s="617"/>
      <c r="C293" s="275" t="s">
        <v>84</v>
      </c>
      <c r="D293" s="275"/>
      <c r="E293" s="275" t="s">
        <v>440</v>
      </c>
      <c r="F293" s="275"/>
      <c r="G293" s="275"/>
      <c r="H293" s="275"/>
      <c r="I293" s="275"/>
      <c r="J293" s="275"/>
      <c r="K293" s="626"/>
      <c r="L293" s="626"/>
      <c r="M293" s="626"/>
      <c r="N293" s="626"/>
      <c r="O293" s="626"/>
      <c r="P293" s="626"/>
      <c r="Q293" s="626"/>
      <c r="R293" s="626"/>
      <c r="S293" s="626"/>
      <c r="T293" s="627"/>
    </row>
    <row r="294" spans="2:23" ht="27.75" customHeight="1" x14ac:dyDescent="0.2">
      <c r="B294" s="307"/>
      <c r="C294" s="427"/>
      <c r="D294" s="427"/>
      <c r="E294" s="427"/>
      <c r="F294" s="427"/>
      <c r="G294" s="427"/>
      <c r="H294" s="427"/>
      <c r="I294" s="427"/>
      <c r="J294" s="427"/>
      <c r="K294" s="427"/>
      <c r="L294" s="427"/>
      <c r="M294" s="427"/>
      <c r="N294" s="427"/>
      <c r="O294" s="427"/>
      <c r="P294" s="427"/>
      <c r="Q294" s="427"/>
      <c r="R294" s="427"/>
      <c r="S294" s="427"/>
      <c r="T294" s="308"/>
    </row>
    <row r="295" spans="2:23" ht="27" customHeight="1" x14ac:dyDescent="0.2">
      <c r="B295" s="616" t="s">
        <v>87</v>
      </c>
      <c r="C295" s="564" t="s">
        <v>502</v>
      </c>
      <c r="D295" s="565"/>
      <c r="E295" s="565"/>
      <c r="F295" s="565"/>
      <c r="G295" s="565"/>
      <c r="H295" s="565"/>
      <c r="I295" s="565"/>
      <c r="J295" s="565"/>
      <c r="K295" s="565"/>
      <c r="L295" s="565"/>
      <c r="M295" s="565"/>
      <c r="N295" s="565"/>
      <c r="O295" s="565"/>
      <c r="P295" s="565"/>
      <c r="Q295" s="565"/>
      <c r="R295" s="565"/>
      <c r="S295" s="565"/>
      <c r="T295" s="566"/>
    </row>
    <row r="296" spans="2:23" ht="22.15" customHeight="1" x14ac:dyDescent="0.2">
      <c r="B296" s="617"/>
      <c r="C296" s="303" t="s">
        <v>115</v>
      </c>
      <c r="D296" s="304"/>
      <c r="E296" s="304"/>
      <c r="F296" s="304"/>
      <c r="G296" s="304"/>
      <c r="H296" s="304"/>
      <c r="I296" s="304"/>
      <c r="J296" s="304"/>
      <c r="K296" s="304"/>
      <c r="L296" s="305"/>
      <c r="M296" s="303"/>
      <c r="N296" s="304"/>
      <c r="O296" s="304"/>
      <c r="P296" s="304"/>
      <c r="Q296" s="304"/>
      <c r="R296" s="304"/>
      <c r="S296" s="304"/>
      <c r="T296" s="305"/>
    </row>
    <row r="297" spans="2:23" ht="27.75" customHeight="1" x14ac:dyDescent="0.2">
      <c r="B297" s="617"/>
      <c r="C297" s="275" t="s">
        <v>73</v>
      </c>
      <c r="D297" s="275"/>
      <c r="E297" s="275"/>
      <c r="F297" s="275" t="s">
        <v>439</v>
      </c>
      <c r="G297" s="275"/>
      <c r="H297" s="275" t="s">
        <v>63</v>
      </c>
      <c r="I297" s="275"/>
      <c r="J297" s="275" t="s">
        <v>74</v>
      </c>
      <c r="K297" s="275"/>
      <c r="L297" s="275"/>
      <c r="M297" s="291"/>
      <c r="N297" s="292"/>
      <c r="O297" s="292"/>
      <c r="P297" s="292"/>
      <c r="Q297" s="292"/>
      <c r="R297" s="292"/>
      <c r="S297" s="292"/>
      <c r="T297" s="293"/>
    </row>
    <row r="298" spans="2:23" ht="21.6" customHeight="1" x14ac:dyDescent="0.2">
      <c r="B298" s="617"/>
      <c r="C298" s="298" t="s">
        <v>75</v>
      </c>
      <c r="D298" s="298"/>
      <c r="E298" s="298"/>
      <c r="F298" s="601">
        <v>1</v>
      </c>
      <c r="G298" s="601"/>
      <c r="H298" s="601">
        <v>1</v>
      </c>
      <c r="I298" s="601"/>
      <c r="J298" s="306">
        <f>F298-H298</f>
        <v>0</v>
      </c>
      <c r="K298" s="306"/>
      <c r="L298" s="306"/>
      <c r="M298" s="294"/>
      <c r="N298" s="295"/>
      <c r="O298" s="295"/>
      <c r="P298" s="295"/>
      <c r="Q298" s="295"/>
      <c r="R298" s="295"/>
      <c r="S298" s="295"/>
      <c r="T298" s="296"/>
    </row>
    <row r="299" spans="2:23" ht="24" customHeight="1" x14ac:dyDescent="0.2">
      <c r="B299" s="617"/>
      <c r="C299" s="559" t="s">
        <v>82</v>
      </c>
      <c r="D299" s="559"/>
      <c r="E299" s="559"/>
      <c r="F299" s="559"/>
      <c r="G299" s="559" t="s">
        <v>45</v>
      </c>
      <c r="H299" s="559"/>
      <c r="I299" s="559"/>
      <c r="J299" s="559"/>
      <c r="K299" s="618" t="s">
        <v>686</v>
      </c>
      <c r="L299" s="619"/>
      <c r="M299" s="619"/>
      <c r="N299" s="619"/>
      <c r="O299" s="619"/>
      <c r="P299" s="619"/>
      <c r="Q299" s="619"/>
      <c r="R299" s="619"/>
      <c r="S299" s="619"/>
      <c r="T299" s="620"/>
    </row>
    <row r="300" spans="2:23" ht="24.4" customHeight="1" x14ac:dyDescent="0.2">
      <c r="B300" s="617"/>
      <c r="C300" s="559" t="s">
        <v>84</v>
      </c>
      <c r="D300" s="559"/>
      <c r="E300" s="559" t="s">
        <v>440</v>
      </c>
      <c r="F300" s="559"/>
      <c r="G300" s="559"/>
      <c r="H300" s="559"/>
      <c r="I300" s="559"/>
      <c r="J300" s="559"/>
      <c r="K300" s="621"/>
      <c r="L300" s="622"/>
      <c r="M300" s="622"/>
      <c r="N300" s="622"/>
      <c r="O300" s="622"/>
      <c r="P300" s="622"/>
      <c r="Q300" s="622"/>
      <c r="R300" s="622"/>
      <c r="S300" s="622"/>
      <c r="T300" s="623"/>
    </row>
    <row r="301" spans="2:23" ht="27.75" customHeight="1" x14ac:dyDescent="0.2">
      <c r="B301" s="307"/>
      <c r="C301" s="427"/>
      <c r="D301" s="427"/>
      <c r="E301" s="427"/>
      <c r="F301" s="427"/>
      <c r="G301" s="427"/>
      <c r="H301" s="427"/>
      <c r="I301" s="427"/>
      <c r="J301" s="427"/>
      <c r="K301" s="427"/>
      <c r="L301" s="427"/>
      <c r="M301" s="427"/>
      <c r="N301" s="427"/>
      <c r="O301" s="427"/>
      <c r="P301" s="427"/>
      <c r="Q301" s="427"/>
      <c r="R301" s="427"/>
      <c r="S301" s="427"/>
      <c r="T301" s="308"/>
    </row>
    <row r="302" spans="2:23" ht="25.9" customHeight="1" x14ac:dyDescent="0.2">
      <c r="B302" s="336" t="s">
        <v>102</v>
      </c>
      <c r="C302" s="337"/>
      <c r="D302" s="337"/>
      <c r="E302" s="337"/>
      <c r="F302" s="337"/>
      <c r="G302" s="337"/>
      <c r="H302" s="337"/>
      <c r="I302" s="337"/>
      <c r="J302" s="337"/>
      <c r="K302" s="337"/>
      <c r="L302" s="337"/>
      <c r="M302" s="337"/>
      <c r="N302" s="337"/>
      <c r="O302" s="337"/>
      <c r="P302" s="337"/>
      <c r="Q302" s="337"/>
      <c r="R302" s="337"/>
      <c r="S302" s="337"/>
      <c r="T302" s="338"/>
    </row>
    <row r="303" spans="2:23" ht="23.45" customHeight="1" x14ac:dyDescent="0.2">
      <c r="B303" s="355" t="s">
        <v>47</v>
      </c>
      <c r="C303" s="356"/>
      <c r="D303" s="356"/>
      <c r="E303" s="356"/>
      <c r="F303" s="357"/>
      <c r="G303" s="480" t="s">
        <v>103</v>
      </c>
      <c r="H303" s="480"/>
      <c r="I303" s="480"/>
      <c r="J303" s="480"/>
      <c r="K303" s="480"/>
      <c r="L303" s="480"/>
      <c r="M303" s="480"/>
      <c r="N303" s="480"/>
      <c r="O303" s="480"/>
      <c r="P303" s="480"/>
      <c r="Q303" s="480"/>
      <c r="R303" s="480"/>
      <c r="S303" s="355" t="s">
        <v>104</v>
      </c>
      <c r="T303" s="357"/>
    </row>
    <row r="304" spans="2:23" ht="206.45" hidden="1" customHeight="1" x14ac:dyDescent="0.2">
      <c r="B304" s="275" t="s">
        <v>431</v>
      </c>
      <c r="C304" s="275"/>
      <c r="D304" s="275"/>
      <c r="E304" s="275"/>
      <c r="F304" s="275"/>
      <c r="G304" s="602"/>
      <c r="H304" s="602"/>
      <c r="I304" s="602"/>
      <c r="J304" s="602"/>
      <c r="K304" s="602"/>
      <c r="L304" s="602"/>
      <c r="M304" s="602"/>
      <c r="N304" s="602"/>
      <c r="O304" s="602"/>
      <c r="P304" s="602"/>
      <c r="Q304" s="602"/>
      <c r="R304" s="602"/>
      <c r="S304" s="398" t="s">
        <v>626</v>
      </c>
      <c r="T304" s="400"/>
      <c r="V304" s="530"/>
      <c r="W304" s="530"/>
    </row>
    <row r="305" spans="1:24" ht="226.15" customHeight="1" x14ac:dyDescent="0.2">
      <c r="B305" s="275" t="s">
        <v>431</v>
      </c>
      <c r="C305" s="275"/>
      <c r="D305" s="275"/>
      <c r="E305" s="275"/>
      <c r="F305" s="275"/>
      <c r="G305" s="298" t="s">
        <v>1219</v>
      </c>
      <c r="H305" s="298"/>
      <c r="I305" s="298"/>
      <c r="J305" s="298"/>
      <c r="K305" s="298"/>
      <c r="L305" s="298"/>
      <c r="M305" s="298"/>
      <c r="N305" s="298"/>
      <c r="O305" s="298"/>
      <c r="P305" s="298"/>
      <c r="Q305" s="298"/>
      <c r="R305" s="298"/>
      <c r="S305" s="398" t="s">
        <v>626</v>
      </c>
      <c r="T305" s="400"/>
    </row>
    <row r="306" spans="1:24" ht="81" customHeight="1" x14ac:dyDescent="0.2">
      <c r="B306" s="275" t="s">
        <v>590</v>
      </c>
      <c r="C306" s="275"/>
      <c r="D306" s="275"/>
      <c r="E306" s="275"/>
      <c r="F306" s="275"/>
      <c r="G306" s="358" t="s">
        <v>1220</v>
      </c>
      <c r="H306" s="359"/>
      <c r="I306" s="359"/>
      <c r="J306" s="359"/>
      <c r="K306" s="359"/>
      <c r="L306" s="359"/>
      <c r="M306" s="359"/>
      <c r="N306" s="359"/>
      <c r="O306" s="359"/>
      <c r="P306" s="359"/>
      <c r="Q306" s="359"/>
      <c r="R306" s="360"/>
      <c r="S306" s="398" t="s">
        <v>564</v>
      </c>
      <c r="T306" s="400"/>
    </row>
    <row r="307" spans="1:24" ht="35.450000000000003" customHeight="1" x14ac:dyDescent="0.2">
      <c r="B307" s="275" t="s">
        <v>627</v>
      </c>
      <c r="C307" s="275"/>
      <c r="D307" s="275"/>
      <c r="E307" s="275"/>
      <c r="F307" s="275"/>
      <c r="G307" s="358" t="s">
        <v>1226</v>
      </c>
      <c r="H307" s="359"/>
      <c r="I307" s="359"/>
      <c r="J307" s="359"/>
      <c r="K307" s="359"/>
      <c r="L307" s="359"/>
      <c r="M307" s="359"/>
      <c r="N307" s="359"/>
      <c r="O307" s="359"/>
      <c r="P307" s="359"/>
      <c r="Q307" s="359"/>
      <c r="R307" s="360"/>
      <c r="S307" s="398"/>
      <c r="T307" s="400"/>
    </row>
    <row r="308" spans="1:24" ht="34.9" customHeight="1" x14ac:dyDescent="0.2">
      <c r="B308" s="537" t="s">
        <v>566</v>
      </c>
      <c r="C308" s="537"/>
      <c r="D308" s="537"/>
      <c r="E308" s="537"/>
      <c r="F308" s="537"/>
      <c r="G308" s="538" t="s">
        <v>1227</v>
      </c>
      <c r="H308" s="539"/>
      <c r="I308" s="539"/>
      <c r="J308" s="539"/>
      <c r="K308" s="539"/>
      <c r="L308" s="539"/>
      <c r="M308" s="539"/>
      <c r="N308" s="539"/>
      <c r="O308" s="539"/>
      <c r="P308" s="539"/>
      <c r="Q308" s="539"/>
      <c r="R308" s="540"/>
      <c r="S308" s="398"/>
      <c r="T308" s="400"/>
    </row>
    <row r="309" spans="1:24" ht="26.25" customHeight="1" x14ac:dyDescent="0.2">
      <c r="B309" s="336" t="s">
        <v>582</v>
      </c>
      <c r="C309" s="337"/>
      <c r="D309" s="337"/>
      <c r="E309" s="337"/>
      <c r="F309" s="337"/>
      <c r="G309" s="337"/>
      <c r="H309" s="337"/>
      <c r="I309" s="337"/>
      <c r="J309" s="337"/>
      <c r="K309" s="337"/>
      <c r="L309" s="337"/>
      <c r="M309" s="337"/>
      <c r="N309" s="337"/>
      <c r="O309" s="337"/>
      <c r="P309" s="337"/>
      <c r="Q309" s="337"/>
      <c r="R309" s="337"/>
      <c r="S309" s="337"/>
      <c r="T309" s="338"/>
    </row>
    <row r="310" spans="1:24" ht="23.25" customHeight="1" x14ac:dyDescent="0.2">
      <c r="B310" s="570" t="s">
        <v>47</v>
      </c>
      <c r="C310" s="571"/>
      <c r="D310" s="571"/>
      <c r="E310" s="571"/>
      <c r="F310" s="572"/>
      <c r="G310" s="355" t="s">
        <v>103</v>
      </c>
      <c r="H310" s="356"/>
      <c r="I310" s="356"/>
      <c r="J310" s="356"/>
      <c r="K310" s="356"/>
      <c r="L310" s="356"/>
      <c r="M310" s="356"/>
      <c r="N310" s="356"/>
      <c r="O310" s="356"/>
      <c r="P310" s="356"/>
      <c r="Q310" s="356"/>
      <c r="R310" s="357"/>
      <c r="S310" s="355" t="s">
        <v>104</v>
      </c>
      <c r="T310" s="357"/>
    </row>
    <row r="311" spans="1:24" ht="259.89999999999998" customHeight="1" x14ac:dyDescent="0.2">
      <c r="B311" s="534" t="s">
        <v>1184</v>
      </c>
      <c r="C311" s="535"/>
      <c r="D311" s="535"/>
      <c r="E311" s="535"/>
      <c r="F311" s="536"/>
      <c r="G311" s="531" t="s">
        <v>1185</v>
      </c>
      <c r="H311" s="532"/>
      <c r="I311" s="532"/>
      <c r="J311" s="532"/>
      <c r="K311" s="532"/>
      <c r="L311" s="532"/>
      <c r="M311" s="532"/>
      <c r="N311" s="532"/>
      <c r="O311" s="532"/>
      <c r="P311" s="532"/>
      <c r="Q311" s="532"/>
      <c r="R311" s="533"/>
      <c r="S311" s="291" t="s">
        <v>1186</v>
      </c>
      <c r="T311" s="293"/>
    </row>
    <row r="312" spans="1:24" ht="298.89999999999998" customHeight="1" x14ac:dyDescent="0.2">
      <c r="B312" s="628" t="s">
        <v>1187</v>
      </c>
      <c r="C312" s="629"/>
      <c r="D312" s="629"/>
      <c r="E312" s="629"/>
      <c r="F312" s="630"/>
      <c r="G312" s="291" t="s">
        <v>1188</v>
      </c>
      <c r="H312" s="292"/>
      <c r="I312" s="292"/>
      <c r="J312" s="292"/>
      <c r="K312" s="292"/>
      <c r="L312" s="292"/>
      <c r="M312" s="292"/>
      <c r="N312" s="292"/>
      <c r="O312" s="292"/>
      <c r="P312" s="292"/>
      <c r="Q312" s="292"/>
      <c r="R312" s="293"/>
      <c r="S312" s="291" t="s">
        <v>973</v>
      </c>
      <c r="T312" s="293"/>
    </row>
    <row r="313" spans="1:24" ht="146.44999999999999" customHeight="1" x14ac:dyDescent="0.2">
      <c r="B313" s="631"/>
      <c r="C313" s="632"/>
      <c r="D313" s="632"/>
      <c r="E313" s="632"/>
      <c r="F313" s="633"/>
      <c r="G313" s="294"/>
      <c r="H313" s="295"/>
      <c r="I313" s="295"/>
      <c r="J313" s="295"/>
      <c r="K313" s="295"/>
      <c r="L313" s="295"/>
      <c r="M313" s="295"/>
      <c r="N313" s="295"/>
      <c r="O313" s="295"/>
      <c r="P313" s="295"/>
      <c r="Q313" s="295"/>
      <c r="R313" s="296"/>
      <c r="S313" s="294"/>
      <c r="T313" s="296"/>
    </row>
    <row r="314" spans="1:24" ht="148.9" customHeight="1" x14ac:dyDescent="0.2">
      <c r="B314" s="613" t="s">
        <v>1189</v>
      </c>
      <c r="C314" s="614"/>
      <c r="D314" s="614"/>
      <c r="E314" s="614"/>
      <c r="F314" s="615"/>
      <c r="G314" s="358" t="s">
        <v>1190</v>
      </c>
      <c r="H314" s="359"/>
      <c r="I314" s="359"/>
      <c r="J314" s="359"/>
      <c r="K314" s="359"/>
      <c r="L314" s="359"/>
      <c r="M314" s="359"/>
      <c r="N314" s="359"/>
      <c r="O314" s="359"/>
      <c r="P314" s="359"/>
      <c r="Q314" s="359"/>
      <c r="R314" s="360"/>
      <c r="S314" s="398" t="s">
        <v>1023</v>
      </c>
      <c r="T314" s="400"/>
    </row>
    <row r="315" spans="1:24" ht="94.5" customHeight="1" x14ac:dyDescent="0.2">
      <c r="B315" s="570" t="s">
        <v>605</v>
      </c>
      <c r="C315" s="571"/>
      <c r="D315" s="571"/>
      <c r="E315" s="571"/>
      <c r="F315" s="572"/>
      <c r="G315" s="355" t="s">
        <v>103</v>
      </c>
      <c r="H315" s="356"/>
      <c r="I315" s="356"/>
      <c r="J315" s="356"/>
      <c r="K315" s="356"/>
      <c r="L315" s="356"/>
      <c r="M315" s="356"/>
      <c r="N315" s="356"/>
      <c r="O315" s="356"/>
      <c r="P315" s="356"/>
      <c r="Q315" s="356"/>
      <c r="R315" s="357"/>
      <c r="S315" s="355" t="s">
        <v>104</v>
      </c>
      <c r="T315" s="357"/>
    </row>
    <row r="316" spans="1:24" ht="225.6" customHeight="1" x14ac:dyDescent="0.2">
      <c r="B316" s="291"/>
      <c r="C316" s="292"/>
      <c r="D316" s="292"/>
      <c r="E316" s="292"/>
      <c r="F316" s="293"/>
      <c r="G316" s="567" t="s">
        <v>719</v>
      </c>
      <c r="H316" s="568"/>
      <c r="I316" s="568"/>
      <c r="J316" s="568"/>
      <c r="K316" s="568"/>
      <c r="L316" s="568"/>
      <c r="M316" s="568"/>
      <c r="N316" s="568"/>
      <c r="O316" s="568"/>
      <c r="P316" s="568"/>
      <c r="Q316" s="568"/>
      <c r="R316" s="569"/>
      <c r="S316" s="609"/>
      <c r="T316" s="610"/>
      <c r="W316" s="544"/>
      <c r="X316" s="544"/>
    </row>
    <row r="317" spans="1:24" ht="327" customHeight="1" x14ac:dyDescent="0.2">
      <c r="B317" s="320"/>
      <c r="C317" s="441"/>
      <c r="D317" s="441"/>
      <c r="E317" s="441"/>
      <c r="F317" s="322"/>
      <c r="G317" s="545" t="s">
        <v>703</v>
      </c>
      <c r="H317" s="546"/>
      <c r="I317" s="546"/>
      <c r="J317" s="546"/>
      <c r="K317" s="546"/>
      <c r="L317" s="546"/>
      <c r="M317" s="546"/>
      <c r="N317" s="546"/>
      <c r="O317" s="546"/>
      <c r="P317" s="546"/>
      <c r="Q317" s="546"/>
      <c r="R317" s="547"/>
      <c r="S317" s="611"/>
      <c r="T317" s="612"/>
      <c r="W317" s="544"/>
      <c r="X317" s="544"/>
    </row>
    <row r="318" spans="1:24" ht="244.15" customHeight="1" x14ac:dyDescent="0.2">
      <c r="A318" s="75"/>
      <c r="B318" s="320"/>
      <c r="C318" s="441"/>
      <c r="D318" s="441"/>
      <c r="E318" s="441"/>
      <c r="F318" s="322"/>
      <c r="G318" s="518" t="s">
        <v>704</v>
      </c>
      <c r="H318" s="519"/>
      <c r="I318" s="519"/>
      <c r="J318" s="519"/>
      <c r="K318" s="519"/>
      <c r="L318" s="519"/>
      <c r="M318" s="519"/>
      <c r="N318" s="519"/>
      <c r="O318" s="519"/>
      <c r="P318" s="519"/>
      <c r="Q318" s="519"/>
      <c r="R318" s="519"/>
      <c r="S318" s="611"/>
      <c r="T318" s="612"/>
      <c r="W318" s="544"/>
      <c r="X318" s="544"/>
    </row>
    <row r="319" spans="1:24" ht="264" customHeight="1" x14ac:dyDescent="0.2">
      <c r="B319" s="320"/>
      <c r="C319" s="441"/>
      <c r="D319" s="441"/>
      <c r="E319" s="441"/>
      <c r="F319" s="322"/>
      <c r="G319" s="518" t="s">
        <v>784</v>
      </c>
      <c r="H319" s="519"/>
      <c r="I319" s="519"/>
      <c r="J319" s="519"/>
      <c r="K319" s="519"/>
      <c r="L319" s="519"/>
      <c r="M319" s="519"/>
      <c r="N319" s="519"/>
      <c r="O319" s="519"/>
      <c r="P319" s="519"/>
      <c r="Q319" s="519"/>
      <c r="R319" s="519"/>
      <c r="S319" s="611"/>
      <c r="T319" s="612"/>
      <c r="W319" s="544"/>
      <c r="X319" s="544"/>
    </row>
    <row r="320" spans="1:24" ht="270" customHeight="1" x14ac:dyDescent="0.2">
      <c r="B320" s="320"/>
      <c r="C320" s="441"/>
      <c r="D320" s="441"/>
      <c r="E320" s="441"/>
      <c r="F320" s="322"/>
      <c r="G320" s="548" t="s">
        <v>705</v>
      </c>
      <c r="H320" s="549"/>
      <c r="I320" s="549"/>
      <c r="J320" s="549"/>
      <c r="K320" s="549"/>
      <c r="L320" s="549"/>
      <c r="M320" s="549"/>
      <c r="N320" s="549"/>
      <c r="O320" s="549"/>
      <c r="P320" s="549"/>
      <c r="Q320" s="549"/>
      <c r="R320" s="549"/>
      <c r="S320" s="611"/>
      <c r="T320" s="612"/>
      <c r="W320" s="544"/>
      <c r="X320" s="544"/>
    </row>
    <row r="321" spans="2:24" ht="232.15" customHeight="1" x14ac:dyDescent="0.2">
      <c r="B321" s="320"/>
      <c r="C321" s="441"/>
      <c r="D321" s="441"/>
      <c r="E321" s="441"/>
      <c r="F321" s="322"/>
      <c r="G321" s="518" t="s">
        <v>567</v>
      </c>
      <c r="H321" s="519"/>
      <c r="I321" s="519"/>
      <c r="J321" s="519"/>
      <c r="K321" s="519"/>
      <c r="L321" s="519"/>
      <c r="M321" s="519"/>
      <c r="N321" s="519"/>
      <c r="O321" s="519"/>
      <c r="P321" s="519"/>
      <c r="Q321" s="519"/>
      <c r="R321" s="519"/>
      <c r="S321" s="611"/>
      <c r="T321" s="612"/>
      <c r="W321" s="544"/>
      <c r="X321" s="544"/>
    </row>
    <row r="322" spans="2:24" ht="208.9" customHeight="1" x14ac:dyDescent="0.2">
      <c r="B322" s="320"/>
      <c r="C322" s="441"/>
      <c r="D322" s="441"/>
      <c r="E322" s="441"/>
      <c r="F322" s="322"/>
      <c r="G322" s="548" t="s">
        <v>706</v>
      </c>
      <c r="H322" s="549"/>
      <c r="I322" s="549"/>
      <c r="J322" s="549"/>
      <c r="K322" s="549"/>
      <c r="L322" s="549"/>
      <c r="M322" s="549"/>
      <c r="N322" s="549"/>
      <c r="O322" s="549"/>
      <c r="P322" s="549"/>
      <c r="Q322" s="549"/>
      <c r="R322" s="549"/>
      <c r="S322" s="611"/>
      <c r="T322" s="612"/>
      <c r="W322" s="544"/>
      <c r="X322" s="544"/>
    </row>
    <row r="323" spans="2:24" ht="210.6" customHeight="1" x14ac:dyDescent="0.2">
      <c r="B323" s="320"/>
      <c r="C323" s="441"/>
      <c r="D323" s="441"/>
      <c r="E323" s="441"/>
      <c r="F323" s="322"/>
      <c r="G323" s="518" t="s">
        <v>649</v>
      </c>
      <c r="H323" s="519"/>
      <c r="I323" s="519"/>
      <c r="J323" s="519"/>
      <c r="K323" s="519"/>
      <c r="L323" s="519"/>
      <c r="M323" s="519"/>
      <c r="N323" s="519"/>
      <c r="O323" s="519"/>
      <c r="P323" s="519"/>
      <c r="Q323" s="519"/>
      <c r="R323" s="520"/>
      <c r="S323" s="611"/>
      <c r="T323" s="612"/>
      <c r="W323" s="544"/>
      <c r="X323" s="544"/>
    </row>
    <row r="324" spans="2:24" ht="152.44999999999999" customHeight="1" x14ac:dyDescent="0.2">
      <c r="B324" s="320"/>
      <c r="C324" s="441"/>
      <c r="D324" s="441"/>
      <c r="E324" s="441"/>
      <c r="F324" s="322"/>
      <c r="G324" s="518" t="s">
        <v>707</v>
      </c>
      <c r="H324" s="519"/>
      <c r="I324" s="519"/>
      <c r="J324" s="519"/>
      <c r="K324" s="519"/>
      <c r="L324" s="519"/>
      <c r="M324" s="519"/>
      <c r="N324" s="519"/>
      <c r="O324" s="519"/>
      <c r="P324" s="519"/>
      <c r="Q324" s="519"/>
      <c r="R324" s="520"/>
      <c r="S324" s="611"/>
      <c r="T324" s="612"/>
      <c r="W324" s="544"/>
      <c r="X324" s="544"/>
    </row>
    <row r="325" spans="2:24" ht="198" customHeight="1" x14ac:dyDescent="0.2">
      <c r="B325" s="320"/>
      <c r="C325" s="441"/>
      <c r="D325" s="441"/>
      <c r="E325" s="441"/>
      <c r="F325" s="322"/>
      <c r="G325" s="518" t="s">
        <v>1146</v>
      </c>
      <c r="H325" s="550"/>
      <c r="I325" s="550"/>
      <c r="J325" s="550"/>
      <c r="K325" s="550"/>
      <c r="L325" s="550"/>
      <c r="M325" s="550"/>
      <c r="N325" s="550"/>
      <c r="O325" s="550"/>
      <c r="P325" s="550"/>
      <c r="Q325" s="550"/>
      <c r="R325" s="551"/>
      <c r="S325" s="611"/>
      <c r="T325" s="612"/>
      <c r="W325" s="544"/>
      <c r="X325" s="544"/>
    </row>
    <row r="326" spans="2:24" ht="316.89999999999998" customHeight="1" x14ac:dyDescent="0.2">
      <c r="B326" s="320"/>
      <c r="C326" s="441"/>
      <c r="D326" s="441"/>
      <c r="E326" s="441"/>
      <c r="F326" s="322"/>
      <c r="G326" s="518" t="s">
        <v>975</v>
      </c>
      <c r="H326" s="519"/>
      <c r="I326" s="519"/>
      <c r="J326" s="519"/>
      <c r="K326" s="519"/>
      <c r="L326" s="519"/>
      <c r="M326" s="519"/>
      <c r="N326" s="519"/>
      <c r="O326" s="519"/>
      <c r="P326" s="519"/>
      <c r="Q326" s="519"/>
      <c r="R326" s="519"/>
      <c r="S326" s="611"/>
      <c r="T326" s="612"/>
      <c r="W326" s="544"/>
      <c r="X326" s="544"/>
    </row>
    <row r="327" spans="2:24" ht="408.6" customHeight="1" x14ac:dyDescent="0.2">
      <c r="B327" s="320"/>
      <c r="C327" s="441"/>
      <c r="D327" s="441"/>
      <c r="E327" s="441"/>
      <c r="F327" s="322"/>
      <c r="G327" s="521" t="s">
        <v>1147</v>
      </c>
      <c r="H327" s="522"/>
      <c r="I327" s="522"/>
      <c r="J327" s="522"/>
      <c r="K327" s="522"/>
      <c r="L327" s="522"/>
      <c r="M327" s="522"/>
      <c r="N327" s="522"/>
      <c r="O327" s="522"/>
      <c r="P327" s="522"/>
      <c r="Q327" s="522"/>
      <c r="R327" s="523"/>
      <c r="S327" s="611"/>
      <c r="T327" s="612"/>
      <c r="W327" s="544"/>
      <c r="X327" s="544"/>
    </row>
    <row r="328" spans="2:24" ht="96" customHeight="1" x14ac:dyDescent="0.2">
      <c r="B328" s="320"/>
      <c r="C328" s="441"/>
      <c r="D328" s="441"/>
      <c r="E328" s="441"/>
      <c r="F328" s="322"/>
      <c r="G328" s="553"/>
      <c r="H328" s="554"/>
      <c r="I328" s="554"/>
      <c r="J328" s="554"/>
      <c r="K328" s="554"/>
      <c r="L328" s="554"/>
      <c r="M328" s="554"/>
      <c r="N328" s="554"/>
      <c r="O328" s="554"/>
      <c r="P328" s="554"/>
      <c r="Q328" s="554"/>
      <c r="R328" s="555"/>
      <c r="S328" s="611"/>
      <c r="T328" s="612"/>
      <c r="W328" s="544"/>
      <c r="X328" s="544"/>
    </row>
    <row r="329" spans="2:24" ht="218.45" customHeight="1" x14ac:dyDescent="0.2">
      <c r="B329" s="320"/>
      <c r="C329" s="441"/>
      <c r="D329" s="441"/>
      <c r="E329" s="441"/>
      <c r="F329" s="322"/>
      <c r="G329" s="518" t="s">
        <v>927</v>
      </c>
      <c r="H329" s="519"/>
      <c r="I329" s="519"/>
      <c r="J329" s="519"/>
      <c r="K329" s="519"/>
      <c r="L329" s="519"/>
      <c r="M329" s="519"/>
      <c r="N329" s="519"/>
      <c r="O329" s="519"/>
      <c r="P329" s="519"/>
      <c r="Q329" s="519"/>
      <c r="R329" s="519"/>
      <c r="S329" s="611"/>
      <c r="T329" s="612"/>
      <c r="W329" s="544"/>
      <c r="X329" s="544"/>
    </row>
    <row r="330" spans="2:24" ht="280.89999999999998" customHeight="1" x14ac:dyDescent="0.2">
      <c r="B330" s="320"/>
      <c r="C330" s="441"/>
      <c r="D330" s="441"/>
      <c r="E330" s="441"/>
      <c r="F330" s="322"/>
      <c r="G330" s="518" t="s">
        <v>1148</v>
      </c>
      <c r="H330" s="519"/>
      <c r="I330" s="519"/>
      <c r="J330" s="519"/>
      <c r="K330" s="519"/>
      <c r="L330" s="519"/>
      <c r="M330" s="519"/>
      <c r="N330" s="519"/>
      <c r="O330" s="519"/>
      <c r="P330" s="519"/>
      <c r="Q330" s="519"/>
      <c r="R330" s="520"/>
      <c r="S330" s="611"/>
      <c r="T330" s="612"/>
      <c r="W330" s="544"/>
      <c r="X330" s="544"/>
    </row>
    <row r="331" spans="2:24" ht="369" customHeight="1" x14ac:dyDescent="0.2">
      <c r="B331" s="320"/>
      <c r="C331" s="441"/>
      <c r="D331" s="441"/>
      <c r="E331" s="441"/>
      <c r="F331" s="322"/>
      <c r="G331" s="518" t="s">
        <v>1149</v>
      </c>
      <c r="H331" s="550"/>
      <c r="I331" s="550"/>
      <c r="J331" s="550"/>
      <c r="K331" s="550"/>
      <c r="L331" s="550"/>
      <c r="M331" s="550"/>
      <c r="N331" s="550"/>
      <c r="O331" s="550"/>
      <c r="P331" s="550"/>
      <c r="Q331" s="550"/>
      <c r="R331" s="551"/>
      <c r="S331" s="611"/>
      <c r="T331" s="612"/>
      <c r="W331" s="544"/>
      <c r="X331" s="544"/>
    </row>
    <row r="332" spans="2:24" ht="408.6" customHeight="1" x14ac:dyDescent="0.2">
      <c r="B332" s="320"/>
      <c r="C332" s="441"/>
      <c r="D332" s="441"/>
      <c r="E332" s="441"/>
      <c r="F332" s="322"/>
      <c r="G332" s="521" t="s">
        <v>1150</v>
      </c>
      <c r="H332" s="522"/>
      <c r="I332" s="522"/>
      <c r="J332" s="522"/>
      <c r="K332" s="522"/>
      <c r="L332" s="522"/>
      <c r="M332" s="522"/>
      <c r="N332" s="522"/>
      <c r="O332" s="522"/>
      <c r="P332" s="522"/>
      <c r="Q332" s="522"/>
      <c r="R332" s="523"/>
      <c r="S332" s="611"/>
      <c r="T332" s="612"/>
      <c r="W332" s="544"/>
      <c r="X332" s="544"/>
    </row>
    <row r="333" spans="2:24" ht="119.45" customHeight="1" x14ac:dyDescent="0.2">
      <c r="B333" s="320"/>
      <c r="C333" s="441"/>
      <c r="D333" s="441"/>
      <c r="E333" s="441"/>
      <c r="F333" s="322"/>
      <c r="G333" s="553"/>
      <c r="H333" s="554"/>
      <c r="I333" s="554"/>
      <c r="J333" s="554"/>
      <c r="K333" s="554"/>
      <c r="L333" s="554"/>
      <c r="M333" s="554"/>
      <c r="N333" s="554"/>
      <c r="O333" s="554"/>
      <c r="P333" s="554"/>
      <c r="Q333" s="554"/>
      <c r="R333" s="555"/>
      <c r="S333" s="611"/>
      <c r="T333" s="612"/>
      <c r="W333" s="544"/>
      <c r="X333" s="544"/>
    </row>
    <row r="334" spans="2:24" ht="363.6" customHeight="1" x14ac:dyDescent="0.2">
      <c r="B334" s="320"/>
      <c r="C334" s="441"/>
      <c r="D334" s="441"/>
      <c r="E334" s="441"/>
      <c r="F334" s="322"/>
      <c r="G334" s="541" t="s">
        <v>708</v>
      </c>
      <c r="H334" s="542"/>
      <c r="I334" s="542"/>
      <c r="J334" s="542"/>
      <c r="K334" s="542"/>
      <c r="L334" s="542"/>
      <c r="M334" s="542"/>
      <c r="N334" s="542"/>
      <c r="O334" s="542"/>
      <c r="P334" s="542"/>
      <c r="Q334" s="542"/>
      <c r="R334" s="543"/>
      <c r="S334" s="611"/>
      <c r="T334" s="612"/>
      <c r="W334" s="544"/>
      <c r="X334" s="544"/>
    </row>
    <row r="335" spans="2:24" ht="201" customHeight="1" x14ac:dyDescent="0.2">
      <c r="B335" s="320"/>
      <c r="C335" s="441"/>
      <c r="D335" s="441"/>
      <c r="E335" s="441"/>
      <c r="F335" s="322"/>
      <c r="G335" s="518" t="s">
        <v>785</v>
      </c>
      <c r="H335" s="519"/>
      <c r="I335" s="519"/>
      <c r="J335" s="519"/>
      <c r="K335" s="519"/>
      <c r="L335" s="519"/>
      <c r="M335" s="519"/>
      <c r="N335" s="519"/>
      <c r="O335" s="519"/>
      <c r="P335" s="519"/>
      <c r="Q335" s="519"/>
      <c r="R335" s="519"/>
      <c r="S335" s="611"/>
      <c r="T335" s="612"/>
      <c r="W335" s="544"/>
      <c r="X335" s="544"/>
    </row>
    <row r="336" spans="2:24" ht="201" customHeight="1" x14ac:dyDescent="0.2">
      <c r="B336" s="320"/>
      <c r="C336" s="441"/>
      <c r="D336" s="441"/>
      <c r="E336" s="441"/>
      <c r="F336" s="322"/>
      <c r="G336" s="513" t="s">
        <v>970</v>
      </c>
      <c r="H336" s="552"/>
      <c r="I336" s="552"/>
      <c r="J336" s="552"/>
      <c r="K336" s="552"/>
      <c r="L336" s="552"/>
      <c r="M336" s="552"/>
      <c r="N336" s="552"/>
      <c r="O336" s="552"/>
      <c r="P336" s="552"/>
      <c r="Q336" s="552"/>
      <c r="R336" s="552"/>
      <c r="S336" s="611"/>
      <c r="T336" s="612"/>
      <c r="W336" s="544"/>
      <c r="X336" s="544"/>
    </row>
    <row r="337" spans="2:24" ht="303.60000000000002" customHeight="1" x14ac:dyDescent="0.2">
      <c r="B337" s="320"/>
      <c r="C337" s="441"/>
      <c r="D337" s="441"/>
      <c r="E337" s="441"/>
      <c r="F337" s="322"/>
      <c r="G337" s="518" t="s">
        <v>1151</v>
      </c>
      <c r="H337" s="550"/>
      <c r="I337" s="550"/>
      <c r="J337" s="550"/>
      <c r="K337" s="550"/>
      <c r="L337" s="550"/>
      <c r="M337" s="550"/>
      <c r="N337" s="550"/>
      <c r="O337" s="550"/>
      <c r="P337" s="550"/>
      <c r="Q337" s="550"/>
      <c r="R337" s="551"/>
      <c r="S337" s="611"/>
      <c r="T337" s="612"/>
      <c r="W337" s="544"/>
      <c r="X337" s="544"/>
    </row>
    <row r="338" spans="2:24" ht="295.89999999999998" customHeight="1" x14ac:dyDescent="0.2">
      <c r="B338" s="320"/>
      <c r="C338" s="441"/>
      <c r="D338" s="441"/>
      <c r="E338" s="441"/>
      <c r="F338" s="322"/>
      <c r="G338" s="518" t="s">
        <v>1152</v>
      </c>
      <c r="H338" s="550"/>
      <c r="I338" s="550"/>
      <c r="J338" s="550"/>
      <c r="K338" s="550"/>
      <c r="L338" s="550"/>
      <c r="M338" s="550"/>
      <c r="N338" s="550"/>
      <c r="O338" s="550"/>
      <c r="P338" s="550"/>
      <c r="Q338" s="550"/>
      <c r="R338" s="551"/>
      <c r="S338" s="611"/>
      <c r="T338" s="612"/>
      <c r="W338" s="544"/>
      <c r="X338" s="544"/>
    </row>
    <row r="339" spans="2:24" ht="408.6" customHeight="1" x14ac:dyDescent="0.2">
      <c r="B339" s="320"/>
      <c r="C339" s="441"/>
      <c r="D339" s="441"/>
      <c r="E339" s="441"/>
      <c r="F339" s="322"/>
      <c r="G339" s="521" t="s">
        <v>1153</v>
      </c>
      <c r="H339" s="522"/>
      <c r="I339" s="522"/>
      <c r="J339" s="522"/>
      <c r="K339" s="522"/>
      <c r="L339" s="522"/>
      <c r="M339" s="522"/>
      <c r="N339" s="522"/>
      <c r="O339" s="522"/>
      <c r="P339" s="522"/>
      <c r="Q339" s="522"/>
      <c r="R339" s="523"/>
      <c r="S339" s="611"/>
      <c r="T339" s="612"/>
      <c r="W339" s="544"/>
      <c r="X339" s="544"/>
    </row>
    <row r="340" spans="2:24" ht="19.149999999999999" customHeight="1" x14ac:dyDescent="0.2">
      <c r="B340" s="320"/>
      <c r="C340" s="441"/>
      <c r="D340" s="441"/>
      <c r="E340" s="441"/>
      <c r="F340" s="322"/>
      <c r="G340" s="553"/>
      <c r="H340" s="554"/>
      <c r="I340" s="554"/>
      <c r="J340" s="554"/>
      <c r="K340" s="554"/>
      <c r="L340" s="554"/>
      <c r="M340" s="554"/>
      <c r="N340" s="554"/>
      <c r="O340" s="554"/>
      <c r="P340" s="554"/>
      <c r="Q340" s="554"/>
      <c r="R340" s="555"/>
      <c r="S340" s="611"/>
      <c r="T340" s="612"/>
      <c r="W340" s="544"/>
      <c r="X340" s="544"/>
    </row>
    <row r="341" spans="2:24" ht="205.9" customHeight="1" x14ac:dyDescent="0.2">
      <c r="B341" s="320"/>
      <c r="C341" s="441"/>
      <c r="D341" s="441"/>
      <c r="E341" s="441"/>
      <c r="F341" s="322"/>
      <c r="G341" s="518" t="s">
        <v>687</v>
      </c>
      <c r="H341" s="519"/>
      <c r="I341" s="519"/>
      <c r="J341" s="519"/>
      <c r="K341" s="519"/>
      <c r="L341" s="519"/>
      <c r="M341" s="519"/>
      <c r="N341" s="519"/>
      <c r="O341" s="519"/>
      <c r="P341" s="519"/>
      <c r="Q341" s="519"/>
      <c r="R341" s="520"/>
      <c r="S341" s="611"/>
      <c r="T341" s="612"/>
      <c r="W341" s="544"/>
      <c r="X341" s="544"/>
    </row>
    <row r="342" spans="2:24" ht="270" customHeight="1" x14ac:dyDescent="0.2">
      <c r="B342" s="320"/>
      <c r="C342" s="441"/>
      <c r="D342" s="441"/>
      <c r="E342" s="441"/>
      <c r="F342" s="322"/>
      <c r="G342" s="518" t="s">
        <v>1154</v>
      </c>
      <c r="H342" s="519"/>
      <c r="I342" s="519"/>
      <c r="J342" s="519"/>
      <c r="K342" s="519"/>
      <c r="L342" s="519"/>
      <c r="M342" s="519"/>
      <c r="N342" s="519"/>
      <c r="O342" s="519"/>
      <c r="P342" s="519"/>
      <c r="Q342" s="519"/>
      <c r="R342" s="520"/>
      <c r="S342" s="611"/>
      <c r="T342" s="612"/>
      <c r="W342" s="544"/>
      <c r="X342" s="544"/>
    </row>
    <row r="343" spans="2:24" ht="156" customHeight="1" x14ac:dyDescent="0.2">
      <c r="B343" s="320"/>
      <c r="C343" s="441"/>
      <c r="D343" s="441"/>
      <c r="E343" s="441"/>
      <c r="F343" s="322"/>
      <c r="G343" s="541" t="s">
        <v>650</v>
      </c>
      <c r="H343" s="550"/>
      <c r="I343" s="550"/>
      <c r="J343" s="550"/>
      <c r="K343" s="550"/>
      <c r="L343" s="550"/>
      <c r="M343" s="550"/>
      <c r="N343" s="550"/>
      <c r="O343" s="550"/>
      <c r="P343" s="550"/>
      <c r="Q343" s="550"/>
      <c r="R343" s="551"/>
      <c r="S343" s="611"/>
      <c r="T343" s="612"/>
      <c r="W343" s="544"/>
      <c r="X343" s="544"/>
    </row>
    <row r="344" spans="2:24" ht="225.6" customHeight="1" x14ac:dyDescent="0.2">
      <c r="B344" s="320"/>
      <c r="C344" s="441"/>
      <c r="D344" s="441"/>
      <c r="E344" s="441"/>
      <c r="F344" s="322"/>
      <c r="G344" s="518" t="s">
        <v>709</v>
      </c>
      <c r="H344" s="519"/>
      <c r="I344" s="519"/>
      <c r="J344" s="519"/>
      <c r="K344" s="519"/>
      <c r="L344" s="519"/>
      <c r="M344" s="519"/>
      <c r="N344" s="519"/>
      <c r="O344" s="519"/>
      <c r="P344" s="519"/>
      <c r="Q344" s="519"/>
      <c r="R344" s="520"/>
      <c r="S344" s="611"/>
      <c r="T344" s="612"/>
      <c r="W344" s="544"/>
      <c r="X344" s="544"/>
    </row>
    <row r="345" spans="2:24" ht="303" customHeight="1" x14ac:dyDescent="0.2">
      <c r="B345" s="320"/>
      <c r="C345" s="441"/>
      <c r="D345" s="441"/>
      <c r="E345" s="441"/>
      <c r="F345" s="322"/>
      <c r="G345" s="518" t="s">
        <v>1155</v>
      </c>
      <c r="H345" s="519"/>
      <c r="I345" s="519"/>
      <c r="J345" s="519"/>
      <c r="K345" s="519"/>
      <c r="L345" s="519"/>
      <c r="M345" s="519"/>
      <c r="N345" s="519"/>
      <c r="O345" s="519"/>
      <c r="P345" s="519"/>
      <c r="Q345" s="519"/>
      <c r="R345" s="520"/>
      <c r="S345" s="611"/>
      <c r="T345" s="612"/>
      <c r="W345" s="544"/>
      <c r="X345" s="544"/>
    </row>
    <row r="346" spans="2:24" ht="396" customHeight="1" x14ac:dyDescent="0.2">
      <c r="B346" s="320"/>
      <c r="C346" s="441"/>
      <c r="D346" s="441"/>
      <c r="E346" s="441"/>
      <c r="F346" s="322"/>
      <c r="G346" s="521" t="s">
        <v>688</v>
      </c>
      <c r="H346" s="522"/>
      <c r="I346" s="522"/>
      <c r="J346" s="522"/>
      <c r="K346" s="522"/>
      <c r="L346" s="522"/>
      <c r="M346" s="522"/>
      <c r="N346" s="522"/>
      <c r="O346" s="522"/>
      <c r="P346" s="522"/>
      <c r="Q346" s="522"/>
      <c r="R346" s="523"/>
      <c r="S346" s="611"/>
      <c r="T346" s="612"/>
      <c r="W346" s="544"/>
      <c r="X346" s="544"/>
    </row>
    <row r="347" spans="2:24" ht="36" customHeight="1" x14ac:dyDescent="0.2">
      <c r="B347" s="320"/>
      <c r="C347" s="441"/>
      <c r="D347" s="441"/>
      <c r="E347" s="441"/>
      <c r="F347" s="322"/>
      <c r="G347" s="553"/>
      <c r="H347" s="554"/>
      <c r="I347" s="554"/>
      <c r="J347" s="554"/>
      <c r="K347" s="554"/>
      <c r="L347" s="554"/>
      <c r="M347" s="554"/>
      <c r="N347" s="554"/>
      <c r="O347" s="554"/>
      <c r="P347" s="554"/>
      <c r="Q347" s="554"/>
      <c r="R347" s="555"/>
      <c r="S347" s="611"/>
      <c r="T347" s="612"/>
      <c r="W347" s="544"/>
      <c r="X347" s="544"/>
    </row>
    <row r="348" spans="2:24" ht="408.6" customHeight="1" x14ac:dyDescent="0.2">
      <c r="B348" s="320"/>
      <c r="C348" s="441"/>
      <c r="D348" s="441"/>
      <c r="E348" s="441"/>
      <c r="F348" s="322"/>
      <c r="G348" s="521" t="s">
        <v>976</v>
      </c>
      <c r="H348" s="522"/>
      <c r="I348" s="522"/>
      <c r="J348" s="522"/>
      <c r="K348" s="522"/>
      <c r="L348" s="522"/>
      <c r="M348" s="522"/>
      <c r="N348" s="522"/>
      <c r="O348" s="522"/>
      <c r="P348" s="522"/>
      <c r="Q348" s="522"/>
      <c r="R348" s="523"/>
      <c r="S348" s="611"/>
      <c r="T348" s="612"/>
      <c r="W348" s="544"/>
      <c r="X348" s="544"/>
    </row>
    <row r="349" spans="2:24" ht="82.9" customHeight="1" x14ac:dyDescent="0.2">
      <c r="B349" s="320"/>
      <c r="C349" s="441"/>
      <c r="D349" s="441"/>
      <c r="E349" s="441"/>
      <c r="F349" s="322"/>
      <c r="G349" s="553"/>
      <c r="H349" s="554"/>
      <c r="I349" s="554"/>
      <c r="J349" s="554"/>
      <c r="K349" s="554"/>
      <c r="L349" s="554"/>
      <c r="M349" s="554"/>
      <c r="N349" s="554"/>
      <c r="O349" s="554"/>
      <c r="P349" s="554"/>
      <c r="Q349" s="554"/>
      <c r="R349" s="555"/>
      <c r="S349" s="611"/>
      <c r="T349" s="612"/>
      <c r="W349" s="544"/>
      <c r="X349" s="544"/>
    </row>
    <row r="350" spans="2:24" ht="265.89999999999998" customHeight="1" x14ac:dyDescent="0.2">
      <c r="B350" s="320"/>
      <c r="C350" s="441"/>
      <c r="D350" s="441"/>
      <c r="E350" s="441"/>
      <c r="F350" s="322"/>
      <c r="G350" s="518" t="s">
        <v>1156</v>
      </c>
      <c r="H350" s="519"/>
      <c r="I350" s="519"/>
      <c r="J350" s="519"/>
      <c r="K350" s="519"/>
      <c r="L350" s="519"/>
      <c r="M350" s="519"/>
      <c r="N350" s="519"/>
      <c r="O350" s="519"/>
      <c r="P350" s="519"/>
      <c r="Q350" s="519"/>
      <c r="R350" s="520"/>
      <c r="S350" s="611"/>
      <c r="T350" s="612"/>
      <c r="W350" s="544"/>
      <c r="X350" s="544"/>
    </row>
    <row r="351" spans="2:24" ht="143.44999999999999" customHeight="1" x14ac:dyDescent="0.2">
      <c r="B351" s="320"/>
      <c r="C351" s="441"/>
      <c r="D351" s="441"/>
      <c r="E351" s="441"/>
      <c r="F351" s="322"/>
      <c r="G351" s="518" t="s">
        <v>710</v>
      </c>
      <c r="H351" s="519"/>
      <c r="I351" s="519"/>
      <c r="J351" s="519"/>
      <c r="K351" s="519"/>
      <c r="L351" s="519"/>
      <c r="M351" s="519"/>
      <c r="N351" s="519"/>
      <c r="O351" s="519"/>
      <c r="P351" s="519"/>
      <c r="Q351" s="519"/>
      <c r="R351" s="520"/>
      <c r="S351" s="611"/>
      <c r="T351" s="612"/>
      <c r="W351" s="544"/>
      <c r="X351" s="544"/>
    </row>
    <row r="352" spans="2:24" ht="142.9" customHeight="1" x14ac:dyDescent="0.2">
      <c r="B352" s="320"/>
      <c r="C352" s="441"/>
      <c r="D352" s="441"/>
      <c r="E352" s="441"/>
      <c r="F352" s="322"/>
      <c r="G352" s="518" t="s">
        <v>977</v>
      </c>
      <c r="H352" s="519"/>
      <c r="I352" s="519"/>
      <c r="J352" s="519"/>
      <c r="K352" s="519"/>
      <c r="L352" s="519"/>
      <c r="M352" s="519"/>
      <c r="N352" s="519"/>
      <c r="O352" s="519"/>
      <c r="P352" s="519"/>
      <c r="Q352" s="519"/>
      <c r="R352" s="520"/>
      <c r="S352" s="611"/>
      <c r="T352" s="612"/>
      <c r="W352" s="544"/>
      <c r="X352" s="544"/>
    </row>
    <row r="353" spans="2:24" ht="303.60000000000002" customHeight="1" x14ac:dyDescent="0.2">
      <c r="B353" s="320"/>
      <c r="C353" s="441"/>
      <c r="D353" s="441"/>
      <c r="E353" s="441"/>
      <c r="F353" s="322"/>
      <c r="G353" s="518" t="s">
        <v>978</v>
      </c>
      <c r="H353" s="519"/>
      <c r="I353" s="519"/>
      <c r="J353" s="519"/>
      <c r="K353" s="519"/>
      <c r="L353" s="519"/>
      <c r="M353" s="519"/>
      <c r="N353" s="519"/>
      <c r="O353" s="519"/>
      <c r="P353" s="519"/>
      <c r="Q353" s="519"/>
      <c r="R353" s="520"/>
      <c r="S353" s="611"/>
      <c r="T353" s="612"/>
      <c r="W353" s="544"/>
      <c r="X353" s="544"/>
    </row>
    <row r="354" spans="2:24" ht="196.15" customHeight="1" x14ac:dyDescent="0.2">
      <c r="B354" s="320"/>
      <c r="C354" s="441"/>
      <c r="D354" s="441"/>
      <c r="E354" s="441"/>
      <c r="F354" s="322"/>
      <c r="G354" s="518" t="s">
        <v>711</v>
      </c>
      <c r="H354" s="519"/>
      <c r="I354" s="519"/>
      <c r="J354" s="519"/>
      <c r="K354" s="519"/>
      <c r="L354" s="519"/>
      <c r="M354" s="519"/>
      <c r="N354" s="519"/>
      <c r="O354" s="519"/>
      <c r="P354" s="519"/>
      <c r="Q354" s="519"/>
      <c r="R354" s="520"/>
      <c r="S354" s="611"/>
      <c r="T354" s="612"/>
      <c r="W354" s="544"/>
      <c r="X354" s="544"/>
    </row>
    <row r="355" spans="2:24" ht="198.6" customHeight="1" x14ac:dyDescent="0.2">
      <c r="B355" s="320"/>
      <c r="C355" s="441"/>
      <c r="D355" s="441"/>
      <c r="E355" s="441"/>
      <c r="F355" s="322"/>
      <c r="G355" s="518" t="s">
        <v>689</v>
      </c>
      <c r="H355" s="519"/>
      <c r="I355" s="519"/>
      <c r="J355" s="519"/>
      <c r="K355" s="519"/>
      <c r="L355" s="519"/>
      <c r="M355" s="519"/>
      <c r="N355" s="519"/>
      <c r="O355" s="519"/>
      <c r="P355" s="519"/>
      <c r="Q355" s="519"/>
      <c r="R355" s="520"/>
      <c r="S355" s="611"/>
      <c r="T355" s="612"/>
      <c r="W355" s="544"/>
      <c r="X355" s="544"/>
    </row>
    <row r="356" spans="2:24" ht="327.60000000000002" customHeight="1" x14ac:dyDescent="0.2">
      <c r="B356" s="320"/>
      <c r="C356" s="441"/>
      <c r="D356" s="441"/>
      <c r="E356" s="441"/>
      <c r="F356" s="322"/>
      <c r="G356" s="518" t="s">
        <v>979</v>
      </c>
      <c r="H356" s="519"/>
      <c r="I356" s="519"/>
      <c r="J356" s="519"/>
      <c r="K356" s="519"/>
      <c r="L356" s="519"/>
      <c r="M356" s="519"/>
      <c r="N356" s="519"/>
      <c r="O356" s="519"/>
      <c r="P356" s="519"/>
      <c r="Q356" s="519"/>
      <c r="R356" s="520"/>
      <c r="S356" s="611"/>
      <c r="T356" s="612"/>
      <c r="W356" s="544"/>
      <c r="X356" s="544"/>
    </row>
    <row r="357" spans="2:24" ht="330.6" customHeight="1" x14ac:dyDescent="0.2">
      <c r="B357" s="320"/>
      <c r="C357" s="441"/>
      <c r="D357" s="441"/>
      <c r="E357" s="441"/>
      <c r="F357" s="322"/>
      <c r="G357" s="518" t="s">
        <v>712</v>
      </c>
      <c r="H357" s="519"/>
      <c r="I357" s="519"/>
      <c r="J357" s="519"/>
      <c r="K357" s="519"/>
      <c r="L357" s="519"/>
      <c r="M357" s="519"/>
      <c r="N357" s="519"/>
      <c r="O357" s="519"/>
      <c r="P357" s="519"/>
      <c r="Q357" s="519"/>
      <c r="R357" s="520"/>
      <c r="S357" s="611"/>
      <c r="T357" s="612"/>
      <c r="W357" s="544"/>
      <c r="X357" s="544"/>
    </row>
    <row r="358" spans="2:24" ht="252" customHeight="1" x14ac:dyDescent="0.2">
      <c r="B358" s="320"/>
      <c r="C358" s="441"/>
      <c r="D358" s="441"/>
      <c r="E358" s="441"/>
      <c r="F358" s="322"/>
      <c r="G358" s="518" t="s">
        <v>713</v>
      </c>
      <c r="H358" s="519"/>
      <c r="I358" s="519"/>
      <c r="J358" s="519"/>
      <c r="K358" s="519"/>
      <c r="L358" s="519"/>
      <c r="M358" s="519"/>
      <c r="N358" s="519"/>
      <c r="O358" s="519"/>
      <c r="P358" s="519"/>
      <c r="Q358" s="519"/>
      <c r="R358" s="520"/>
      <c r="S358" s="611"/>
      <c r="T358" s="612"/>
      <c r="W358" s="544"/>
      <c r="X358" s="544"/>
    </row>
    <row r="359" spans="2:24" ht="220.9" customHeight="1" x14ac:dyDescent="0.2">
      <c r="B359" s="320"/>
      <c r="C359" s="441"/>
      <c r="D359" s="441"/>
      <c r="E359" s="441"/>
      <c r="F359" s="322"/>
      <c r="G359" s="518" t="s">
        <v>714</v>
      </c>
      <c r="H359" s="519"/>
      <c r="I359" s="519"/>
      <c r="J359" s="519"/>
      <c r="K359" s="519"/>
      <c r="L359" s="519"/>
      <c r="M359" s="519"/>
      <c r="N359" s="519"/>
      <c r="O359" s="519"/>
      <c r="P359" s="519"/>
      <c r="Q359" s="519"/>
      <c r="R359" s="520"/>
      <c r="S359" s="611"/>
      <c r="T359" s="612"/>
      <c r="W359" s="544"/>
      <c r="X359" s="544"/>
    </row>
    <row r="360" spans="2:24" ht="129" customHeight="1" x14ac:dyDescent="0.2">
      <c r="B360" s="320"/>
      <c r="C360" s="441"/>
      <c r="D360" s="441"/>
      <c r="E360" s="441"/>
      <c r="F360" s="322"/>
      <c r="G360" s="518" t="s">
        <v>715</v>
      </c>
      <c r="H360" s="519"/>
      <c r="I360" s="519"/>
      <c r="J360" s="519"/>
      <c r="K360" s="519"/>
      <c r="L360" s="519"/>
      <c r="M360" s="519"/>
      <c r="N360" s="519"/>
      <c r="O360" s="519"/>
      <c r="P360" s="519"/>
      <c r="Q360" s="519"/>
      <c r="R360" s="520"/>
      <c r="S360" s="611"/>
      <c r="T360" s="612"/>
      <c r="W360" s="544"/>
      <c r="X360" s="544"/>
    </row>
    <row r="361" spans="2:24" ht="115.9" customHeight="1" x14ac:dyDescent="0.2">
      <c r="B361" s="320"/>
      <c r="C361" s="441"/>
      <c r="D361" s="441"/>
      <c r="E361" s="441"/>
      <c r="F361" s="322"/>
      <c r="G361" s="518" t="s">
        <v>980</v>
      </c>
      <c r="H361" s="519"/>
      <c r="I361" s="519"/>
      <c r="J361" s="519"/>
      <c r="K361" s="519"/>
      <c r="L361" s="519"/>
      <c r="M361" s="519"/>
      <c r="N361" s="519"/>
      <c r="O361" s="519"/>
      <c r="P361" s="519"/>
      <c r="Q361" s="519"/>
      <c r="R361" s="520"/>
      <c r="S361" s="182"/>
      <c r="T361" s="181"/>
      <c r="W361" s="180"/>
      <c r="X361" s="180"/>
    </row>
    <row r="362" spans="2:24" ht="409.15" customHeight="1" x14ac:dyDescent="0.2">
      <c r="B362" s="320"/>
      <c r="C362" s="441"/>
      <c r="D362" s="441"/>
      <c r="E362" s="441"/>
      <c r="F362" s="322"/>
      <c r="G362" s="521" t="s">
        <v>981</v>
      </c>
      <c r="H362" s="522"/>
      <c r="I362" s="522"/>
      <c r="J362" s="522"/>
      <c r="K362" s="522"/>
      <c r="L362" s="522"/>
      <c r="M362" s="522"/>
      <c r="N362" s="522"/>
      <c r="O362" s="522"/>
      <c r="P362" s="522"/>
      <c r="Q362" s="522"/>
      <c r="R362" s="523"/>
      <c r="S362" s="182"/>
      <c r="T362" s="185"/>
      <c r="W362" s="184"/>
      <c r="X362" s="184"/>
    </row>
    <row r="363" spans="2:24" ht="105.6" customHeight="1" thickBot="1" x14ac:dyDescent="0.25">
      <c r="B363" s="320"/>
      <c r="C363" s="441"/>
      <c r="D363" s="441"/>
      <c r="E363" s="441"/>
      <c r="F363" s="322"/>
      <c r="G363" s="524"/>
      <c r="H363" s="525"/>
      <c r="I363" s="525"/>
      <c r="J363" s="525"/>
      <c r="K363" s="525"/>
      <c r="L363" s="525"/>
      <c r="M363" s="525"/>
      <c r="N363" s="525"/>
      <c r="O363" s="525"/>
      <c r="P363" s="525"/>
      <c r="Q363" s="525"/>
      <c r="R363" s="526"/>
      <c r="S363" s="182"/>
      <c r="T363" s="185"/>
      <c r="W363" s="184"/>
      <c r="X363" s="184"/>
    </row>
    <row r="364" spans="2:24" ht="222.6" customHeight="1" x14ac:dyDescent="0.2">
      <c r="B364" s="294"/>
      <c r="C364" s="295"/>
      <c r="D364" s="295"/>
      <c r="E364" s="295"/>
      <c r="F364" s="296"/>
      <c r="G364" s="527" t="s">
        <v>971</v>
      </c>
      <c r="H364" s="528"/>
      <c r="I364" s="528"/>
      <c r="J364" s="528"/>
      <c r="K364" s="528"/>
      <c r="L364" s="528"/>
      <c r="M364" s="528"/>
      <c r="N364" s="528"/>
      <c r="O364" s="528"/>
      <c r="P364" s="528"/>
      <c r="Q364" s="528"/>
      <c r="R364" s="529"/>
      <c r="S364" s="182"/>
      <c r="T364" s="185"/>
      <c r="W364" s="184"/>
      <c r="X364" s="184"/>
    </row>
    <row r="365" spans="2:24" ht="114.6" customHeight="1" x14ac:dyDescent="0.2">
      <c r="B365" s="363" t="s">
        <v>787</v>
      </c>
      <c r="C365" s="364"/>
      <c r="D365" s="364"/>
      <c r="E365" s="364"/>
      <c r="F365" s="364"/>
      <c r="G365" s="593" t="s">
        <v>982</v>
      </c>
      <c r="H365" s="593"/>
      <c r="I365" s="593"/>
      <c r="J365" s="593"/>
      <c r="K365" s="593"/>
      <c r="L365" s="593"/>
      <c r="M365" s="593"/>
      <c r="N365" s="593"/>
      <c r="O365" s="593"/>
      <c r="P365" s="593"/>
      <c r="Q365" s="593"/>
      <c r="R365" s="593"/>
      <c r="S365" s="594"/>
      <c r="T365" s="595"/>
    </row>
    <row r="366" spans="2:24" ht="156" customHeight="1" x14ac:dyDescent="0.2">
      <c r="B366" s="363" t="s">
        <v>788</v>
      </c>
      <c r="C366" s="364"/>
      <c r="D366" s="364"/>
      <c r="E366" s="364"/>
      <c r="F366" s="364"/>
      <c r="G366" s="478" t="s">
        <v>983</v>
      </c>
      <c r="H366" s="478"/>
      <c r="I366" s="478"/>
      <c r="J366" s="478"/>
      <c r="K366" s="478"/>
      <c r="L366" s="478"/>
      <c r="M366" s="478"/>
      <c r="N366" s="478"/>
      <c r="O366" s="478"/>
      <c r="P366" s="478"/>
      <c r="Q366" s="478"/>
      <c r="R366" s="478"/>
      <c r="S366" s="596"/>
      <c r="T366" s="597"/>
    </row>
    <row r="367" spans="2:24" ht="160.15" customHeight="1" x14ac:dyDescent="0.2">
      <c r="B367" s="363" t="s">
        <v>789</v>
      </c>
      <c r="C367" s="364"/>
      <c r="D367" s="364"/>
      <c r="E367" s="364"/>
      <c r="F367" s="364"/>
      <c r="G367" s="478" t="s">
        <v>984</v>
      </c>
      <c r="H367" s="478"/>
      <c r="I367" s="478"/>
      <c r="J367" s="478"/>
      <c r="K367" s="478"/>
      <c r="L367" s="478"/>
      <c r="M367" s="478"/>
      <c r="N367" s="478"/>
      <c r="O367" s="478"/>
      <c r="P367" s="478"/>
      <c r="Q367" s="478"/>
      <c r="R367" s="478"/>
      <c r="S367" s="596"/>
      <c r="T367" s="597"/>
    </row>
    <row r="368" spans="2:24" ht="93.6" customHeight="1" x14ac:dyDescent="0.2">
      <c r="B368" s="363" t="s">
        <v>790</v>
      </c>
      <c r="C368" s="364"/>
      <c r="D368" s="364"/>
      <c r="E368" s="364"/>
      <c r="F368" s="364"/>
      <c r="G368" s="478" t="s">
        <v>972</v>
      </c>
      <c r="H368" s="478"/>
      <c r="I368" s="478"/>
      <c r="J368" s="478"/>
      <c r="K368" s="478"/>
      <c r="L368" s="478"/>
      <c r="M368" s="478"/>
      <c r="N368" s="478"/>
      <c r="O368" s="478"/>
      <c r="P368" s="478"/>
      <c r="Q368" s="478"/>
      <c r="R368" s="478"/>
      <c r="S368" s="596"/>
      <c r="T368" s="597"/>
    </row>
    <row r="369" spans="1:20" ht="121.15" customHeight="1" x14ac:dyDescent="0.2">
      <c r="B369" s="363" t="s">
        <v>667</v>
      </c>
      <c r="C369" s="364"/>
      <c r="D369" s="364"/>
      <c r="E369" s="364"/>
      <c r="F369" s="364"/>
      <c r="G369" s="478" t="s">
        <v>985</v>
      </c>
      <c r="H369" s="478"/>
      <c r="I369" s="478"/>
      <c r="J369" s="478"/>
      <c r="K369" s="478"/>
      <c r="L369" s="478"/>
      <c r="M369" s="478"/>
      <c r="N369" s="478"/>
      <c r="O369" s="478"/>
      <c r="P369" s="478"/>
      <c r="Q369" s="478"/>
      <c r="R369" s="478"/>
      <c r="S369" s="596"/>
      <c r="T369" s="597"/>
    </row>
    <row r="370" spans="1:20" ht="140.44999999999999" customHeight="1" x14ac:dyDescent="0.2">
      <c r="B370" s="363" t="s">
        <v>782</v>
      </c>
      <c r="C370" s="364"/>
      <c r="D370" s="364"/>
      <c r="E370" s="364"/>
      <c r="F370" s="364"/>
      <c r="G370" s="478" t="s">
        <v>986</v>
      </c>
      <c r="H370" s="478"/>
      <c r="I370" s="478"/>
      <c r="J370" s="478"/>
      <c r="K370" s="478"/>
      <c r="L370" s="478"/>
      <c r="M370" s="478"/>
      <c r="N370" s="478"/>
      <c r="O370" s="478"/>
      <c r="P370" s="478"/>
      <c r="Q370" s="478"/>
      <c r="R370" s="478"/>
      <c r="S370" s="596"/>
      <c r="T370" s="597"/>
    </row>
    <row r="371" spans="1:20" ht="102.6" customHeight="1" x14ac:dyDescent="0.2">
      <c r="B371" s="363" t="s">
        <v>786</v>
      </c>
      <c r="C371" s="364"/>
      <c r="D371" s="364"/>
      <c r="E371" s="364"/>
      <c r="F371" s="364"/>
      <c r="G371" s="478" t="s">
        <v>987</v>
      </c>
      <c r="H371" s="478"/>
      <c r="I371" s="478"/>
      <c r="J371" s="478"/>
      <c r="K371" s="478"/>
      <c r="L371" s="478"/>
      <c r="M371" s="478"/>
      <c r="N371" s="478"/>
      <c r="O371" s="478"/>
      <c r="P371" s="478"/>
      <c r="Q371" s="478"/>
      <c r="R371" s="478"/>
      <c r="S371" s="598"/>
      <c r="T371" s="599"/>
    </row>
    <row r="372" spans="1:20" ht="15" customHeight="1" x14ac:dyDescent="0.2">
      <c r="B372" s="603" t="s">
        <v>112</v>
      </c>
      <c r="C372" s="604"/>
      <c r="D372" s="604"/>
      <c r="E372" s="604"/>
      <c r="F372" s="604"/>
      <c r="G372" s="604"/>
      <c r="H372" s="604"/>
      <c r="I372" s="604"/>
      <c r="J372" s="604"/>
      <c r="K372" s="604"/>
      <c r="L372" s="604"/>
      <c r="M372" s="604"/>
      <c r="N372" s="604"/>
      <c r="O372" s="604"/>
      <c r="P372" s="604"/>
      <c r="Q372" s="604"/>
      <c r="R372" s="604"/>
      <c r="S372" s="604"/>
      <c r="T372" s="605"/>
    </row>
    <row r="373" spans="1:20" ht="15" customHeight="1" x14ac:dyDescent="0.2">
      <c r="B373" s="355" t="s">
        <v>47</v>
      </c>
      <c r="C373" s="356"/>
      <c r="D373" s="356"/>
      <c r="E373" s="356"/>
      <c r="F373" s="357"/>
      <c r="G373" s="606" t="s">
        <v>103</v>
      </c>
      <c r="H373" s="607"/>
      <c r="I373" s="607"/>
      <c r="J373" s="607"/>
      <c r="K373" s="607"/>
      <c r="L373" s="607"/>
      <c r="M373" s="607"/>
      <c r="N373" s="607"/>
      <c r="O373" s="607"/>
      <c r="P373" s="607"/>
      <c r="Q373" s="607"/>
      <c r="R373" s="608"/>
      <c r="S373" s="606" t="s">
        <v>104</v>
      </c>
      <c r="T373" s="608"/>
    </row>
    <row r="374" spans="1:20" ht="133.15" customHeight="1" x14ac:dyDescent="0.2">
      <c r="A374" s="76"/>
      <c r="B374" s="468" t="s">
        <v>659</v>
      </c>
      <c r="C374" s="468"/>
      <c r="D374" s="468"/>
      <c r="E374" s="468"/>
      <c r="F374" s="468"/>
      <c r="G374" s="600" t="s">
        <v>1127</v>
      </c>
      <c r="H374" s="600"/>
      <c r="I374" s="600"/>
      <c r="J374" s="600"/>
      <c r="K374" s="600"/>
      <c r="L374" s="600"/>
      <c r="M374" s="600"/>
      <c r="N374" s="600"/>
      <c r="O374" s="600"/>
      <c r="P374" s="600"/>
      <c r="Q374" s="600"/>
      <c r="R374" s="600"/>
      <c r="S374" s="513" t="s">
        <v>1128</v>
      </c>
      <c r="T374" s="514"/>
    </row>
    <row r="375" spans="1:20" ht="116.45" customHeight="1" x14ac:dyDescent="0.2">
      <c r="A375" s="76"/>
      <c r="B375" s="468" t="s">
        <v>660</v>
      </c>
      <c r="C375" s="468"/>
      <c r="D375" s="468"/>
      <c r="E375" s="468"/>
      <c r="F375" s="468"/>
      <c r="G375" s="515" t="s">
        <v>1133</v>
      </c>
      <c r="H375" s="516"/>
      <c r="I375" s="516"/>
      <c r="J375" s="516"/>
      <c r="K375" s="516"/>
      <c r="L375" s="516"/>
      <c r="M375" s="516"/>
      <c r="N375" s="516"/>
      <c r="O375" s="516"/>
      <c r="P375" s="516"/>
      <c r="Q375" s="516"/>
      <c r="R375" s="517"/>
      <c r="S375" s="513" t="s">
        <v>1128</v>
      </c>
      <c r="T375" s="514"/>
    </row>
    <row r="376" spans="1:20" ht="140.44999999999999" customHeight="1" x14ac:dyDescent="0.2">
      <c r="A376" s="76"/>
      <c r="B376" s="468" t="s">
        <v>661</v>
      </c>
      <c r="C376" s="468"/>
      <c r="D376" s="468"/>
      <c r="E376" s="468"/>
      <c r="F376" s="468"/>
      <c r="G376" s="510" t="s">
        <v>1129</v>
      </c>
      <c r="H376" s="511"/>
      <c r="I376" s="511"/>
      <c r="J376" s="511"/>
      <c r="K376" s="511"/>
      <c r="L376" s="511"/>
      <c r="M376" s="511"/>
      <c r="N376" s="511"/>
      <c r="O376" s="511"/>
      <c r="P376" s="511"/>
      <c r="Q376" s="511"/>
      <c r="R376" s="512"/>
      <c r="S376" s="513" t="s">
        <v>1128</v>
      </c>
      <c r="T376" s="514"/>
    </row>
    <row r="377" spans="1:20" ht="142.9" customHeight="1" x14ac:dyDescent="0.2">
      <c r="A377" s="76"/>
      <c r="B377" s="468" t="s">
        <v>662</v>
      </c>
      <c r="C377" s="468"/>
      <c r="D377" s="468"/>
      <c r="E377" s="468"/>
      <c r="F377" s="468"/>
      <c r="G377" s="510" t="s">
        <v>1130</v>
      </c>
      <c r="H377" s="511"/>
      <c r="I377" s="511"/>
      <c r="J377" s="511"/>
      <c r="K377" s="511"/>
      <c r="L377" s="511"/>
      <c r="M377" s="511"/>
      <c r="N377" s="511"/>
      <c r="O377" s="511"/>
      <c r="P377" s="511"/>
      <c r="Q377" s="511"/>
      <c r="R377" s="512"/>
      <c r="S377" s="513" t="s">
        <v>1128</v>
      </c>
      <c r="T377" s="514"/>
    </row>
    <row r="378" spans="1:20" ht="145.15" customHeight="1" x14ac:dyDescent="0.2">
      <c r="A378" s="76"/>
      <c r="B378" s="468" t="s">
        <v>663</v>
      </c>
      <c r="C378" s="468"/>
      <c r="D378" s="468"/>
      <c r="E378" s="468"/>
      <c r="F378" s="468"/>
      <c r="G378" s="510" t="s">
        <v>1131</v>
      </c>
      <c r="H378" s="511"/>
      <c r="I378" s="511"/>
      <c r="J378" s="511"/>
      <c r="K378" s="511"/>
      <c r="L378" s="511"/>
      <c r="M378" s="511"/>
      <c r="N378" s="511"/>
      <c r="O378" s="511"/>
      <c r="P378" s="511"/>
      <c r="Q378" s="511"/>
      <c r="R378" s="512"/>
      <c r="S378" s="513" t="s">
        <v>1128</v>
      </c>
      <c r="T378" s="514"/>
    </row>
    <row r="379" spans="1:20" ht="208.15" customHeight="1" x14ac:dyDescent="0.2">
      <c r="A379" s="76"/>
      <c r="B379" s="468" t="s">
        <v>664</v>
      </c>
      <c r="C379" s="468"/>
      <c r="D379" s="468"/>
      <c r="E379" s="468"/>
      <c r="F379" s="468"/>
      <c r="G379" s="591" t="s">
        <v>1132</v>
      </c>
      <c r="H379" s="592"/>
      <c r="I379" s="592"/>
      <c r="J379" s="592"/>
      <c r="K379" s="592"/>
      <c r="L379" s="592"/>
      <c r="M379" s="592"/>
      <c r="N379" s="592"/>
      <c r="O379" s="592"/>
      <c r="P379" s="592"/>
      <c r="Q379" s="592"/>
      <c r="R379" s="592"/>
      <c r="S379" s="513" t="s">
        <v>1128</v>
      </c>
      <c r="T379" s="514"/>
    </row>
    <row r="380" spans="1:20" ht="364.9" customHeight="1" x14ac:dyDescent="0.2">
      <c r="B380" s="291" t="s">
        <v>394</v>
      </c>
      <c r="C380" s="292"/>
      <c r="D380" s="292"/>
      <c r="E380" s="292"/>
      <c r="F380" s="292"/>
      <c r="G380" s="588"/>
      <c r="H380" s="589"/>
      <c r="I380" s="589"/>
      <c r="J380" s="589"/>
      <c r="K380" s="589"/>
      <c r="L380" s="589"/>
      <c r="M380" s="589"/>
      <c r="N380" s="589"/>
      <c r="O380" s="589"/>
      <c r="P380" s="589"/>
      <c r="Q380" s="589"/>
      <c r="R380" s="590"/>
      <c r="S380" s="398"/>
      <c r="T380" s="400"/>
    </row>
    <row r="381" spans="1:20" ht="14.1" customHeight="1" x14ac:dyDescent="0.2">
      <c r="B381" s="98"/>
      <c r="C381" s="73"/>
      <c r="D381" s="73"/>
      <c r="E381" s="73"/>
      <c r="F381" s="73"/>
      <c r="G381" s="95"/>
      <c r="H381" s="71"/>
      <c r="I381" s="71"/>
      <c r="J381" s="71"/>
      <c r="K381" s="71"/>
      <c r="L381" s="71"/>
      <c r="M381" s="71"/>
      <c r="N381" s="71"/>
      <c r="O381" s="71"/>
      <c r="P381" s="71"/>
      <c r="Q381" s="71"/>
      <c r="R381" s="71"/>
      <c r="S381" s="73"/>
      <c r="T381" s="99"/>
    </row>
    <row r="382" spans="1:20" ht="24" customHeight="1" x14ac:dyDescent="0.2">
      <c r="B382" s="340" t="s">
        <v>105</v>
      </c>
      <c r="C382" s="341"/>
      <c r="D382" s="341"/>
      <c r="E382" s="341"/>
      <c r="F382" s="341"/>
      <c r="G382" s="341"/>
      <c r="H382" s="341"/>
      <c r="I382" s="341"/>
      <c r="J382" s="341"/>
      <c r="K382" s="341"/>
      <c r="L382" s="341"/>
      <c r="M382" s="341"/>
      <c r="N382" s="341"/>
      <c r="O382" s="341"/>
      <c r="P382" s="341"/>
      <c r="Q382" s="341"/>
      <c r="R382" s="341"/>
      <c r="S382" s="341"/>
      <c r="T382" s="342"/>
    </row>
    <row r="383" spans="1:20" ht="302.45" customHeight="1" x14ac:dyDescent="0.2">
      <c r="B383" s="278" t="s">
        <v>1247</v>
      </c>
      <c r="C383" s="278"/>
      <c r="D383" s="278"/>
      <c r="E383" s="278"/>
      <c r="F383" s="278"/>
      <c r="G383" s="278"/>
      <c r="H383" s="278"/>
      <c r="I383" s="278"/>
      <c r="J383" s="278"/>
      <c r="K383" s="278"/>
      <c r="L383" s="278"/>
      <c r="M383" s="278"/>
      <c r="N383" s="278"/>
      <c r="O383" s="278"/>
      <c r="P383" s="278"/>
      <c r="Q383" s="278"/>
      <c r="R383" s="278"/>
      <c r="S383" s="278"/>
      <c r="T383" s="279"/>
    </row>
    <row r="384" spans="1:20" ht="14.25" customHeight="1" x14ac:dyDescent="0.2">
      <c r="B384" s="582"/>
      <c r="C384" s="582"/>
      <c r="D384" s="582"/>
      <c r="E384" s="582"/>
      <c r="F384" s="582"/>
      <c r="G384" s="582"/>
      <c r="H384" s="582"/>
      <c r="I384" s="582"/>
      <c r="J384" s="582"/>
      <c r="K384" s="582"/>
      <c r="L384" s="582"/>
      <c r="M384" s="582"/>
      <c r="N384" s="582"/>
      <c r="O384" s="582"/>
      <c r="P384" s="582"/>
      <c r="Q384" s="583"/>
      <c r="R384" s="584"/>
      <c r="S384" s="582"/>
      <c r="T384" s="583"/>
    </row>
    <row r="385" spans="2:20" ht="15" customHeight="1" x14ac:dyDescent="0.2">
      <c r="B385" s="585" t="s">
        <v>106</v>
      </c>
      <c r="C385" s="586"/>
      <c r="D385" s="586"/>
      <c r="E385" s="586"/>
      <c r="F385" s="587"/>
      <c r="G385" s="585" t="s">
        <v>107</v>
      </c>
      <c r="H385" s="586"/>
      <c r="I385" s="586"/>
      <c r="J385" s="586"/>
      <c r="K385" s="586"/>
      <c r="L385" s="586"/>
      <c r="M385" s="586"/>
      <c r="N385" s="586"/>
      <c r="O385" s="586"/>
      <c r="P385" s="587"/>
      <c r="Q385" s="585" t="s">
        <v>108</v>
      </c>
      <c r="R385" s="586"/>
      <c r="S385" s="586"/>
      <c r="T385" s="587"/>
    </row>
    <row r="386" spans="2:20" ht="114.75" customHeight="1" x14ac:dyDescent="0.2">
      <c r="B386" s="576" t="s">
        <v>549</v>
      </c>
      <c r="C386" s="577"/>
      <c r="D386" s="577"/>
      <c r="E386" s="577"/>
      <c r="F386" s="578"/>
      <c r="G386" s="579" t="s">
        <v>372</v>
      </c>
      <c r="H386" s="580"/>
      <c r="I386" s="580"/>
      <c r="J386" s="580"/>
      <c r="K386" s="580"/>
      <c r="L386" s="580"/>
      <c r="M386" s="580"/>
      <c r="N386" s="580"/>
      <c r="O386" s="580"/>
      <c r="P386" s="581"/>
      <c r="Q386" s="579" t="s">
        <v>116</v>
      </c>
      <c r="R386" s="580"/>
      <c r="S386" s="580"/>
      <c r="T386" s="581"/>
    </row>
    <row r="387" spans="2:20" ht="13.9" customHeight="1" x14ac:dyDescent="0.2">
      <c r="G387" s="69"/>
      <c r="H387" s="69"/>
      <c r="I387" s="69"/>
      <c r="J387" s="69"/>
      <c r="K387" s="69"/>
      <c r="L387" s="69"/>
      <c r="M387" s="69"/>
      <c r="N387" s="69"/>
      <c r="O387" s="69"/>
      <c r="P387" s="69"/>
      <c r="Q387" s="70"/>
      <c r="R387" s="70"/>
    </row>
  </sheetData>
  <mergeCells count="1033">
    <mergeCell ref="D120:J120"/>
    <mergeCell ref="K120:R120"/>
    <mergeCell ref="B42:H42"/>
    <mergeCell ref="I42:J42"/>
    <mergeCell ref="K42:L42"/>
    <mergeCell ref="K112:R112"/>
    <mergeCell ref="K44:L44"/>
    <mergeCell ref="M44:R44"/>
    <mergeCell ref="S128:T128"/>
    <mergeCell ref="S129:T129"/>
    <mergeCell ref="S134:T134"/>
    <mergeCell ref="S133:T133"/>
    <mergeCell ref="B134:C134"/>
    <mergeCell ref="D134:J134"/>
    <mergeCell ref="B45:H45"/>
    <mergeCell ref="I45:J45"/>
    <mergeCell ref="K45:L45"/>
    <mergeCell ref="M45:R45"/>
    <mergeCell ref="B46:H46"/>
    <mergeCell ref="I46:J46"/>
    <mergeCell ref="K46:L46"/>
    <mergeCell ref="M46:R46"/>
    <mergeCell ref="B57:H57"/>
    <mergeCell ref="I57:J57"/>
    <mergeCell ref="K57:L57"/>
    <mergeCell ref="M57:R57"/>
    <mergeCell ref="B55:H55"/>
    <mergeCell ref="I55:J55"/>
    <mergeCell ref="K55:L55"/>
    <mergeCell ref="M55:R55"/>
    <mergeCell ref="D133:J133"/>
    <mergeCell ref="S112:T112"/>
    <mergeCell ref="I69:R69"/>
    <mergeCell ref="E73:H73"/>
    <mergeCell ref="I80:R80"/>
    <mergeCell ref="B39:H39"/>
    <mergeCell ref="I39:J39"/>
    <mergeCell ref="K39:L39"/>
    <mergeCell ref="M39:R39"/>
    <mergeCell ref="B40:H40"/>
    <mergeCell ref="I40:J40"/>
    <mergeCell ref="K40:L40"/>
    <mergeCell ref="M40:R40"/>
    <mergeCell ref="B41:H41"/>
    <mergeCell ref="I41:J41"/>
    <mergeCell ref="K41:L41"/>
    <mergeCell ref="M41:R41"/>
    <mergeCell ref="B118:C118"/>
    <mergeCell ref="D118:J118"/>
    <mergeCell ref="K118:R118"/>
    <mergeCell ref="B112:C112"/>
    <mergeCell ref="D112:J112"/>
    <mergeCell ref="I73:R73"/>
    <mergeCell ref="E79:H79"/>
    <mergeCell ref="E81:H81"/>
    <mergeCell ref="E77:H77"/>
    <mergeCell ref="C217:L217"/>
    <mergeCell ref="G224:J224"/>
    <mergeCell ref="K225:T225"/>
    <mergeCell ref="E227:F227"/>
    <mergeCell ref="G227:J227"/>
    <mergeCell ref="E225:F225"/>
    <mergeCell ref="H211:I211"/>
    <mergeCell ref="E229:F229"/>
    <mergeCell ref="K218:T219"/>
    <mergeCell ref="C211:E211"/>
    <mergeCell ref="C218:F218"/>
    <mergeCell ref="E224:F224"/>
    <mergeCell ref="C222:D222"/>
    <mergeCell ref="B201:C201"/>
    <mergeCell ref="D201:E201"/>
    <mergeCell ref="F192:I192"/>
    <mergeCell ref="J192:T192"/>
    <mergeCell ref="G128:R128"/>
    <mergeCell ref="G129:R129"/>
    <mergeCell ref="B122:E122"/>
    <mergeCell ref="B123:E123"/>
    <mergeCell ref="G124:R124"/>
    <mergeCell ref="G125:R125"/>
    <mergeCell ref="G126:R126"/>
    <mergeCell ref="G127:R127"/>
    <mergeCell ref="G122:R122"/>
    <mergeCell ref="G123:R123"/>
    <mergeCell ref="B142:C142"/>
    <mergeCell ref="K142:R142"/>
    <mergeCell ref="S125:T125"/>
    <mergeCell ref="S126:T126"/>
    <mergeCell ref="F191:I191"/>
    <mergeCell ref="B144:C144"/>
    <mergeCell ref="D144:J144"/>
    <mergeCell ref="G165:H165"/>
    <mergeCell ref="B166:D166"/>
    <mergeCell ref="E166:F166"/>
    <mergeCell ref="B173:C173"/>
    <mergeCell ref="D173:E173"/>
    <mergeCell ref="D169:E169"/>
    <mergeCell ref="D145:J145"/>
    <mergeCell ref="D135:J135"/>
    <mergeCell ref="B194:C194"/>
    <mergeCell ref="F201:I201"/>
    <mergeCell ref="J201:T201"/>
    <mergeCell ref="B147:C147"/>
    <mergeCell ref="D147:J147"/>
    <mergeCell ref="K133:R133"/>
    <mergeCell ref="B146:C146"/>
    <mergeCell ref="D146:J146"/>
    <mergeCell ref="K146:R146"/>
    <mergeCell ref="S146:T146"/>
    <mergeCell ref="K143:R143"/>
    <mergeCell ref="B143:C143"/>
    <mergeCell ref="D143:J143"/>
    <mergeCell ref="B132:C132"/>
    <mergeCell ref="S132:T132"/>
    <mergeCell ref="D132:J132"/>
    <mergeCell ref="S136:T136"/>
    <mergeCell ref="S135:T135"/>
    <mergeCell ref="C227:D227"/>
    <mergeCell ref="C223:D223"/>
    <mergeCell ref="C231:D231"/>
    <mergeCell ref="E231:F231"/>
    <mergeCell ref="E232:F232"/>
    <mergeCell ref="C258:F258"/>
    <mergeCell ref="B261:T261"/>
    <mergeCell ref="G260:I260"/>
    <mergeCell ref="M258:T259"/>
    <mergeCell ref="G258:I259"/>
    <mergeCell ref="F250:G250"/>
    <mergeCell ref="F196:I196"/>
    <mergeCell ref="J195:T195"/>
    <mergeCell ref="J196:T196"/>
    <mergeCell ref="B202:C202"/>
    <mergeCell ref="D202:E202"/>
    <mergeCell ref="F202:I202"/>
    <mergeCell ref="J202:T202"/>
    <mergeCell ref="H212:I212"/>
    <mergeCell ref="C245:D245"/>
    <mergeCell ref="E245:F245"/>
    <mergeCell ref="G245:J245"/>
    <mergeCell ref="E241:F241"/>
    <mergeCell ref="E222:F222"/>
    <mergeCell ref="K233:T233"/>
    <mergeCell ref="B204:C204"/>
    <mergeCell ref="D204:E204"/>
    <mergeCell ref="G229:J229"/>
    <mergeCell ref="F211:G211"/>
    <mergeCell ref="K227:T227"/>
    <mergeCell ref="G218:J219"/>
    <mergeCell ref="C214:D214"/>
    <mergeCell ref="B168:C168"/>
    <mergeCell ref="D168:E168"/>
    <mergeCell ref="J168:K168"/>
    <mergeCell ref="G168:H168"/>
    <mergeCell ref="B170:K170"/>
    <mergeCell ref="G169:K169"/>
    <mergeCell ref="B175:C175"/>
    <mergeCell ref="J174:T174"/>
    <mergeCell ref="D176:E176"/>
    <mergeCell ref="C236:D236"/>
    <mergeCell ref="E236:F236"/>
    <mergeCell ref="G236:J236"/>
    <mergeCell ref="C230:D230"/>
    <mergeCell ref="K229:T229"/>
    <mergeCell ref="S147:T147"/>
    <mergeCell ref="B154:D154"/>
    <mergeCell ref="B169:C169"/>
    <mergeCell ref="K231:T231"/>
    <mergeCell ref="C232:D232"/>
    <mergeCell ref="G232:J232"/>
    <mergeCell ref="K232:T232"/>
    <mergeCell ref="E155:F155"/>
    <mergeCell ref="B164:K164"/>
    <mergeCell ref="E160:F160"/>
    <mergeCell ref="B156:D156"/>
    <mergeCell ref="B171:K171"/>
    <mergeCell ref="B172:E172"/>
    <mergeCell ref="L164:T171"/>
    <mergeCell ref="B165:D165"/>
    <mergeCell ref="E165:F165"/>
    <mergeCell ref="B162:T162"/>
    <mergeCell ref="G233:J233"/>
    <mergeCell ref="I166:K166"/>
    <mergeCell ref="K228:T228"/>
    <mergeCell ref="C259:D259"/>
    <mergeCell ref="E259:F259"/>
    <mergeCell ref="B264:D264"/>
    <mergeCell ref="H250:I250"/>
    <mergeCell ref="E253:F253"/>
    <mergeCell ref="J256:K256"/>
    <mergeCell ref="B262:T262"/>
    <mergeCell ref="H253:I253"/>
    <mergeCell ref="C247:T247"/>
    <mergeCell ref="K239:T239"/>
    <mergeCell ref="C240:D240"/>
    <mergeCell ref="E240:F240"/>
    <mergeCell ref="G240:J240"/>
    <mergeCell ref="K240:T240"/>
    <mergeCell ref="C260:D260"/>
    <mergeCell ref="C233:D233"/>
    <mergeCell ref="E233:F233"/>
    <mergeCell ref="G241:J241"/>
    <mergeCell ref="K241:T241"/>
    <mergeCell ref="E230:F230"/>
    <mergeCell ref="G231:J231"/>
    <mergeCell ref="B246:T246"/>
    <mergeCell ref="B263:K263"/>
    <mergeCell ref="F174:I174"/>
    <mergeCell ref="D174:E174"/>
    <mergeCell ref="F175:I175"/>
    <mergeCell ref="J172:T173"/>
    <mergeCell ref="B177:C177"/>
    <mergeCell ref="B174:C174"/>
    <mergeCell ref="B167:K167"/>
    <mergeCell ref="I77:R77"/>
    <mergeCell ref="E71:H71"/>
    <mergeCell ref="I71:R71"/>
    <mergeCell ref="E70:H70"/>
    <mergeCell ref="I70:R70"/>
    <mergeCell ref="E76:H76"/>
    <mergeCell ref="I76:R76"/>
    <mergeCell ref="J191:T191"/>
    <mergeCell ref="D192:E192"/>
    <mergeCell ref="G271:H271"/>
    <mergeCell ref="C219:D219"/>
    <mergeCell ref="G225:J225"/>
    <mergeCell ref="G230:J230"/>
    <mergeCell ref="C229:D229"/>
    <mergeCell ref="S70:T70"/>
    <mergeCell ref="E72:H72"/>
    <mergeCell ref="S71:T71"/>
    <mergeCell ref="I75:R75"/>
    <mergeCell ref="S80:T80"/>
    <mergeCell ref="S81:T81"/>
    <mergeCell ref="E100:I100"/>
    <mergeCell ref="J100:R100"/>
    <mergeCell ref="E99:I99"/>
    <mergeCell ref="J99:R99"/>
    <mergeCell ref="J95:R95"/>
    <mergeCell ref="S92:T92"/>
    <mergeCell ref="E93:I93"/>
    <mergeCell ref="J93:R93"/>
    <mergeCell ref="J250:L250"/>
    <mergeCell ref="E92:I92"/>
    <mergeCell ref="B110:T110"/>
    <mergeCell ref="B111:C111"/>
    <mergeCell ref="F273:I274"/>
    <mergeCell ref="E260:F260"/>
    <mergeCell ref="J277:T277"/>
    <mergeCell ref="D277:E277"/>
    <mergeCell ref="I272:J272"/>
    <mergeCell ref="C234:D234"/>
    <mergeCell ref="E234:F234"/>
    <mergeCell ref="G234:J234"/>
    <mergeCell ref="K234:T234"/>
    <mergeCell ref="B267:C267"/>
    <mergeCell ref="B270:K270"/>
    <mergeCell ref="D268:E268"/>
    <mergeCell ref="B269:K269"/>
    <mergeCell ref="G268:K268"/>
    <mergeCell ref="J258:L259"/>
    <mergeCell ref="J260:L260"/>
    <mergeCell ref="C235:D235"/>
    <mergeCell ref="E235:F235"/>
    <mergeCell ref="G235:J235"/>
    <mergeCell ref="K235:T235"/>
    <mergeCell ref="B265:D265"/>
    <mergeCell ref="K236:T236"/>
    <mergeCell ref="C237:D237"/>
    <mergeCell ref="C241:D241"/>
    <mergeCell ref="C239:D239"/>
    <mergeCell ref="E239:F239"/>
    <mergeCell ref="G239:J239"/>
    <mergeCell ref="C238:D238"/>
    <mergeCell ref="E238:F238"/>
    <mergeCell ref="G238:J238"/>
    <mergeCell ref="K245:T245"/>
    <mergeCell ref="E264:F264"/>
    <mergeCell ref="B272:F272"/>
    <mergeCell ref="L272:T272"/>
    <mergeCell ref="K253:L253"/>
    <mergeCell ref="C250:E250"/>
    <mergeCell ref="C257:T257"/>
    <mergeCell ref="C249:E249"/>
    <mergeCell ref="B266:K266"/>
    <mergeCell ref="M260:T260"/>
    <mergeCell ref="C253:D253"/>
    <mergeCell ref="H252:I252"/>
    <mergeCell ref="C255:L255"/>
    <mergeCell ref="G256:H256"/>
    <mergeCell ref="E252:F252"/>
    <mergeCell ref="B247:B260"/>
    <mergeCell ref="J249:L249"/>
    <mergeCell ref="L263:T263"/>
    <mergeCell ref="H249:I249"/>
    <mergeCell ref="G264:H264"/>
    <mergeCell ref="C298:E298"/>
    <mergeCell ref="B304:F304"/>
    <mergeCell ref="B281:B293"/>
    <mergeCell ref="C292:F292"/>
    <mergeCell ref="C297:E297"/>
    <mergeCell ref="B312:F313"/>
    <mergeCell ref="S312:T313"/>
    <mergeCell ref="B280:T280"/>
    <mergeCell ref="C290:G290"/>
    <mergeCell ref="C252:D252"/>
    <mergeCell ref="C256:E256"/>
    <mergeCell ref="K252:L252"/>
    <mergeCell ref="I265:K265"/>
    <mergeCell ref="D267:E267"/>
    <mergeCell ref="H283:I283"/>
    <mergeCell ref="H290:I290"/>
    <mergeCell ref="C288:D288"/>
    <mergeCell ref="J284:L284"/>
    <mergeCell ref="C281:T281"/>
    <mergeCell ref="M283:T289"/>
    <mergeCell ref="C283:E283"/>
    <mergeCell ref="C287:D287"/>
    <mergeCell ref="F278:I278"/>
    <mergeCell ref="B278:C278"/>
    <mergeCell ref="I264:K264"/>
    <mergeCell ref="B279:T279"/>
    <mergeCell ref="D278:E278"/>
    <mergeCell ref="J273:T274"/>
    <mergeCell ref="B273:E273"/>
    <mergeCell ref="B277:C277"/>
    <mergeCell ref="F277:I277"/>
    <mergeCell ref="G272:H272"/>
    <mergeCell ref="J290:K290"/>
    <mergeCell ref="E287:F287"/>
    <mergeCell ref="B314:F314"/>
    <mergeCell ref="G314:R314"/>
    <mergeCell ref="B295:B300"/>
    <mergeCell ref="M297:T298"/>
    <mergeCell ref="C299:F299"/>
    <mergeCell ref="C300:D300"/>
    <mergeCell ref="E300:F300"/>
    <mergeCell ref="G310:R310"/>
    <mergeCell ref="M282:T282"/>
    <mergeCell ref="E288:F288"/>
    <mergeCell ref="F298:G298"/>
    <mergeCell ref="H298:I298"/>
    <mergeCell ref="J298:L298"/>
    <mergeCell ref="G299:J300"/>
    <mergeCell ref="F297:G297"/>
    <mergeCell ref="H297:I297"/>
    <mergeCell ref="J297:L297"/>
    <mergeCell ref="B301:T301"/>
    <mergeCell ref="K299:T300"/>
    <mergeCell ref="B309:T309"/>
    <mergeCell ref="F283:G283"/>
    <mergeCell ref="C282:L282"/>
    <mergeCell ref="H287:L287"/>
    <mergeCell ref="H284:I284"/>
    <mergeCell ref="G292:J293"/>
    <mergeCell ref="K292:T293"/>
    <mergeCell ref="E293:F293"/>
    <mergeCell ref="S304:T304"/>
    <mergeCell ref="H291:I291"/>
    <mergeCell ref="B294:T294"/>
    <mergeCell ref="B377:F377"/>
    <mergeCell ref="G377:R377"/>
    <mergeCell ref="S377:T377"/>
    <mergeCell ref="G374:R374"/>
    <mergeCell ref="S374:T374"/>
    <mergeCell ref="B375:F375"/>
    <mergeCell ref="B376:F376"/>
    <mergeCell ref="B315:F315"/>
    <mergeCell ref="C284:E284"/>
    <mergeCell ref="F285:G285"/>
    <mergeCell ref="C285:E285"/>
    <mergeCell ref="G315:R315"/>
    <mergeCell ref="H285:I285"/>
    <mergeCell ref="C296:L296"/>
    <mergeCell ref="B307:F307"/>
    <mergeCell ref="M291:T291"/>
    <mergeCell ref="C289:L289"/>
    <mergeCell ref="J285:L285"/>
    <mergeCell ref="G304:R304"/>
    <mergeCell ref="M296:T296"/>
    <mergeCell ref="S310:T310"/>
    <mergeCell ref="S305:T305"/>
    <mergeCell ref="G307:R307"/>
    <mergeCell ref="M290:T290"/>
    <mergeCell ref="G360:R360"/>
    <mergeCell ref="B372:T372"/>
    <mergeCell ref="B373:F373"/>
    <mergeCell ref="G373:R373"/>
    <mergeCell ref="S373:T373"/>
    <mergeCell ref="G366:R366"/>
    <mergeCell ref="B366:F366"/>
    <mergeCell ref="S316:T360"/>
    <mergeCell ref="B386:F386"/>
    <mergeCell ref="G386:P386"/>
    <mergeCell ref="Q386:T386"/>
    <mergeCell ref="B382:T382"/>
    <mergeCell ref="B384:Q384"/>
    <mergeCell ref="R384:T384"/>
    <mergeCell ref="B378:F378"/>
    <mergeCell ref="G378:R378"/>
    <mergeCell ref="S378:T378"/>
    <mergeCell ref="B385:F385"/>
    <mergeCell ref="G385:P385"/>
    <mergeCell ref="Q385:T385"/>
    <mergeCell ref="B380:F380"/>
    <mergeCell ref="G380:R380"/>
    <mergeCell ref="S380:T380"/>
    <mergeCell ref="G346:R347"/>
    <mergeCell ref="G368:R368"/>
    <mergeCell ref="B368:F368"/>
    <mergeCell ref="G367:R367"/>
    <mergeCell ref="G358:R358"/>
    <mergeCell ref="B367:F367"/>
    <mergeCell ref="G379:R379"/>
    <mergeCell ref="S379:T379"/>
    <mergeCell ref="G365:R365"/>
    <mergeCell ref="G348:R349"/>
    <mergeCell ref="G359:R359"/>
    <mergeCell ref="B370:F370"/>
    <mergeCell ref="G370:R370"/>
    <mergeCell ref="B371:F371"/>
    <mergeCell ref="G371:R371"/>
    <mergeCell ref="S365:T371"/>
    <mergeCell ref="B379:F379"/>
    <mergeCell ref="B316:F364"/>
    <mergeCell ref="E265:F265"/>
    <mergeCell ref="J283:L283"/>
    <mergeCell ref="J291:K291"/>
    <mergeCell ref="F284:G284"/>
    <mergeCell ref="B275:C275"/>
    <mergeCell ref="D274:E274"/>
    <mergeCell ref="J275:T275"/>
    <mergeCell ref="B271:F271"/>
    <mergeCell ref="I271:J271"/>
    <mergeCell ref="L271:T271"/>
    <mergeCell ref="J278:T278"/>
    <mergeCell ref="S314:T314"/>
    <mergeCell ref="B268:C268"/>
    <mergeCell ref="G338:R338"/>
    <mergeCell ref="C295:T295"/>
    <mergeCell ref="C291:G291"/>
    <mergeCell ref="C293:D293"/>
    <mergeCell ref="G337:R337"/>
    <mergeCell ref="G316:R316"/>
    <mergeCell ref="B310:F310"/>
    <mergeCell ref="S315:T315"/>
    <mergeCell ref="G341:R341"/>
    <mergeCell ref="B276:C276"/>
    <mergeCell ref="L264:T270"/>
    <mergeCell ref="G265:H265"/>
    <mergeCell ref="D275:E275"/>
    <mergeCell ref="D276:E276"/>
    <mergeCell ref="F276:I276"/>
    <mergeCell ref="J276:T276"/>
    <mergeCell ref="B274:C274"/>
    <mergeCell ref="H288:L288"/>
    <mergeCell ref="W316:X360"/>
    <mergeCell ref="G317:R317"/>
    <mergeCell ref="G318:R318"/>
    <mergeCell ref="G319:R319"/>
    <mergeCell ref="G320:R320"/>
    <mergeCell ref="G321:R321"/>
    <mergeCell ref="G322:R322"/>
    <mergeCell ref="G325:R325"/>
    <mergeCell ref="G355:R355"/>
    <mergeCell ref="G356:R356"/>
    <mergeCell ref="G357:R357"/>
    <mergeCell ref="G353:R353"/>
    <mergeCell ref="G352:R352"/>
    <mergeCell ref="G351:R351"/>
    <mergeCell ref="G354:R354"/>
    <mergeCell ref="G350:R350"/>
    <mergeCell ref="G342:R342"/>
    <mergeCell ref="G343:R343"/>
    <mergeCell ref="G336:R336"/>
    <mergeCell ref="G335:R335"/>
    <mergeCell ref="G332:R333"/>
    <mergeCell ref="G323:R323"/>
    <mergeCell ref="G324:R324"/>
    <mergeCell ref="G339:R340"/>
    <mergeCell ref="G344:R344"/>
    <mergeCell ref="G345:R345"/>
    <mergeCell ref="G327:R328"/>
    <mergeCell ref="G331:R331"/>
    <mergeCell ref="G376:R376"/>
    <mergeCell ref="S376:T376"/>
    <mergeCell ref="G375:R375"/>
    <mergeCell ref="S375:T375"/>
    <mergeCell ref="B374:F374"/>
    <mergeCell ref="B369:F369"/>
    <mergeCell ref="G369:R369"/>
    <mergeCell ref="G361:R361"/>
    <mergeCell ref="G362:R363"/>
    <mergeCell ref="G364:R364"/>
    <mergeCell ref="B365:F365"/>
    <mergeCell ref="V304:W304"/>
    <mergeCell ref="B302:T302"/>
    <mergeCell ref="B303:F303"/>
    <mergeCell ref="G303:R303"/>
    <mergeCell ref="S303:T303"/>
    <mergeCell ref="G311:R311"/>
    <mergeCell ref="S311:T311"/>
    <mergeCell ref="B311:F311"/>
    <mergeCell ref="B308:F308"/>
    <mergeCell ref="G308:R308"/>
    <mergeCell ref="S308:T308"/>
    <mergeCell ref="B306:F306"/>
    <mergeCell ref="S307:T307"/>
    <mergeCell ref="B305:F305"/>
    <mergeCell ref="G305:R305"/>
    <mergeCell ref="G306:R306"/>
    <mergeCell ref="S306:T306"/>
    <mergeCell ref="G334:R334"/>
    <mergeCell ref="G330:R330"/>
    <mergeCell ref="G329:R329"/>
    <mergeCell ref="G326:R326"/>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J24:N27"/>
    <mergeCell ref="F10:I11"/>
    <mergeCell ref="J10:N11"/>
    <mergeCell ref="O10:Q11"/>
    <mergeCell ref="R10:T11"/>
    <mergeCell ref="B12:E13"/>
    <mergeCell ref="R14:T15"/>
    <mergeCell ref="O14:Q15"/>
    <mergeCell ref="J14:N15"/>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B59:T59"/>
    <mergeCell ref="B60:T60"/>
    <mergeCell ref="J31:N32"/>
    <mergeCell ref="B31:E32"/>
    <mergeCell ref="F19:I22"/>
    <mergeCell ref="B23:E27"/>
    <mergeCell ref="R28:T28"/>
    <mergeCell ref="O33:Q34"/>
    <mergeCell ref="J33:N34"/>
    <mergeCell ref="R33:T34"/>
    <mergeCell ref="F33:I34"/>
    <mergeCell ref="B37:T37"/>
    <mergeCell ref="B35:E36"/>
    <mergeCell ref="R35:T36"/>
    <mergeCell ref="O35:Q36"/>
    <mergeCell ref="J35:N36"/>
    <mergeCell ref="S38:T38"/>
    <mergeCell ref="B52:H52"/>
    <mergeCell ref="I52:J52"/>
    <mergeCell ref="K52:L52"/>
    <mergeCell ref="M52:R52"/>
    <mergeCell ref="B54:H54"/>
    <mergeCell ref="I54:J54"/>
    <mergeCell ref="K54:L54"/>
    <mergeCell ref="M54:R54"/>
    <mergeCell ref="K56:L56"/>
    <mergeCell ref="M56:R56"/>
    <mergeCell ref="B49:H49"/>
    <mergeCell ref="I49:J49"/>
    <mergeCell ref="K49:L49"/>
    <mergeCell ref="M49:R49"/>
    <mergeCell ref="B50:H50"/>
    <mergeCell ref="I67:R67"/>
    <mergeCell ref="F35:I36"/>
    <mergeCell ref="B33:E34"/>
    <mergeCell ref="O30:Q30"/>
    <mergeCell ref="R30:T30"/>
    <mergeCell ref="F29:I29"/>
    <mergeCell ref="B29:E29"/>
    <mergeCell ref="O29:Q29"/>
    <mergeCell ref="B47:H47"/>
    <mergeCell ref="I47:J47"/>
    <mergeCell ref="K47:L47"/>
    <mergeCell ref="M47:R47"/>
    <mergeCell ref="B48:H48"/>
    <mergeCell ref="I48:J48"/>
    <mergeCell ref="K48:L48"/>
    <mergeCell ref="M48:R48"/>
    <mergeCell ref="E66:H66"/>
    <mergeCell ref="S64:T64"/>
    <mergeCell ref="E65:H65"/>
    <mergeCell ref="E67:H67"/>
    <mergeCell ref="S67:T67"/>
    <mergeCell ref="I64:R64"/>
    <mergeCell ref="E63:H63"/>
    <mergeCell ref="E61:H61"/>
    <mergeCell ref="B56:H56"/>
    <mergeCell ref="I56:J56"/>
    <mergeCell ref="C61:D61"/>
    <mergeCell ref="E62:H62"/>
    <mergeCell ref="I62:R62"/>
    <mergeCell ref="S62:T62"/>
    <mergeCell ref="B62:B72"/>
    <mergeCell ref="I63:R63"/>
    <mergeCell ref="F14:I15"/>
    <mergeCell ref="F12:I13"/>
    <mergeCell ref="J29:N29"/>
    <mergeCell ref="R29:T29"/>
    <mergeCell ref="F31:I32"/>
    <mergeCell ref="B30:E30"/>
    <mergeCell ref="R31:T32"/>
    <mergeCell ref="O31:Q32"/>
    <mergeCell ref="J30:N30"/>
    <mergeCell ref="J13:N13"/>
    <mergeCell ref="F23:I27"/>
    <mergeCell ref="J23:N23"/>
    <mergeCell ref="B19:E22"/>
    <mergeCell ref="O28:Q28"/>
    <mergeCell ref="B53:H53"/>
    <mergeCell ref="I53:J53"/>
    <mergeCell ref="K53:L53"/>
    <mergeCell ref="M53:R53"/>
    <mergeCell ref="I50:J50"/>
    <mergeCell ref="K50:L50"/>
    <mergeCell ref="M50:R50"/>
    <mergeCell ref="B51:H51"/>
    <mergeCell ref="I51:J51"/>
    <mergeCell ref="K51:L51"/>
    <mergeCell ref="M51:R51"/>
    <mergeCell ref="M42:R42"/>
    <mergeCell ref="B43:H43"/>
    <mergeCell ref="I43:J43"/>
    <mergeCell ref="K43:L43"/>
    <mergeCell ref="M43:R43"/>
    <mergeCell ref="B44:H44"/>
    <mergeCell ref="I44:J44"/>
    <mergeCell ref="E68:H68"/>
    <mergeCell ref="I65:R65"/>
    <mergeCell ref="S65:T65"/>
    <mergeCell ref="S63:T63"/>
    <mergeCell ref="I68:R68"/>
    <mergeCell ref="S68:T68"/>
    <mergeCell ref="S69:T69"/>
    <mergeCell ref="I66:R66"/>
    <mergeCell ref="S66:T66"/>
    <mergeCell ref="S61:T61"/>
    <mergeCell ref="E64:H64"/>
    <mergeCell ref="I61:R61"/>
    <mergeCell ref="E69:H69"/>
    <mergeCell ref="I72:R72"/>
    <mergeCell ref="S72:T72"/>
    <mergeCell ref="C62:D72"/>
    <mergeCell ref="C73:D83"/>
    <mergeCell ref="E74:H74"/>
    <mergeCell ref="I74:R74"/>
    <mergeCell ref="E80:H80"/>
    <mergeCell ref="E78:H78"/>
    <mergeCell ref="S73:T73"/>
    <mergeCell ref="S79:T79"/>
    <mergeCell ref="S75:T75"/>
    <mergeCell ref="S76:T76"/>
    <mergeCell ref="I78:R78"/>
    <mergeCell ref="S77:T77"/>
    <mergeCell ref="S74:T74"/>
    <mergeCell ref="S78:T78"/>
    <mergeCell ref="I81:R81"/>
    <mergeCell ref="I79:R79"/>
    <mergeCell ref="E75:H75"/>
    <mergeCell ref="E108:I108"/>
    <mergeCell ref="E104:I104"/>
    <mergeCell ref="S105:T105"/>
    <mergeCell ref="S107:T107"/>
    <mergeCell ref="S106:T106"/>
    <mergeCell ref="E103:I103"/>
    <mergeCell ref="E106:I106"/>
    <mergeCell ref="B100:B107"/>
    <mergeCell ref="J105:R105"/>
    <mergeCell ref="S100:T100"/>
    <mergeCell ref="S103:T103"/>
    <mergeCell ref="J104:R104"/>
    <mergeCell ref="C100:D107"/>
    <mergeCell ref="D111:J111"/>
    <mergeCell ref="K111:R111"/>
    <mergeCell ref="S111:T111"/>
    <mergeCell ref="S104:T104"/>
    <mergeCell ref="S102:T102"/>
    <mergeCell ref="J103:R103"/>
    <mergeCell ref="J107:R107"/>
    <mergeCell ref="J106:R106"/>
    <mergeCell ref="J101:R101"/>
    <mergeCell ref="B73:B83"/>
    <mergeCell ref="E109:I109"/>
    <mergeCell ref="J108:R108"/>
    <mergeCell ref="J109:R109"/>
    <mergeCell ref="S109:T109"/>
    <mergeCell ref="C97:D99"/>
    <mergeCell ref="E89:I89"/>
    <mergeCell ref="C108:D108"/>
    <mergeCell ref="C109:D109"/>
    <mergeCell ref="E107:I107"/>
    <mergeCell ref="E84:H84"/>
    <mergeCell ref="I82:R82"/>
    <mergeCell ref="S82:T82"/>
    <mergeCell ref="B86:T86"/>
    <mergeCell ref="B87:T87"/>
    <mergeCell ref="E82:H82"/>
    <mergeCell ref="S83:T83"/>
    <mergeCell ref="B84:B85"/>
    <mergeCell ref="C84:D85"/>
    <mergeCell ref="I83:R83"/>
    <mergeCell ref="E85:H85"/>
    <mergeCell ref="I85:R85"/>
    <mergeCell ref="E83:H83"/>
    <mergeCell ref="I84:R84"/>
    <mergeCell ref="S84:T84"/>
    <mergeCell ref="S85:T85"/>
    <mergeCell ref="S108:T108"/>
    <mergeCell ref="E105:I105"/>
    <mergeCell ref="B97:B99"/>
    <mergeCell ref="E102:I102"/>
    <mergeCell ref="J102:R102"/>
    <mergeCell ref="S90:T90"/>
    <mergeCell ref="E90:I90"/>
    <mergeCell ref="J90:R90"/>
    <mergeCell ref="E97:I97"/>
    <mergeCell ref="J97:R97"/>
    <mergeCell ref="S97:T97"/>
    <mergeCell ref="S101:T101"/>
    <mergeCell ref="S98:T98"/>
    <mergeCell ref="E88:I88"/>
    <mergeCell ref="J88:R88"/>
    <mergeCell ref="S88:T88"/>
    <mergeCell ref="C88:D88"/>
    <mergeCell ref="B89:B96"/>
    <mergeCell ref="E101:I101"/>
    <mergeCell ref="E98:I98"/>
    <mergeCell ref="J92:R92"/>
    <mergeCell ref="J98:R98"/>
    <mergeCell ref="J89:R89"/>
    <mergeCell ref="E94:I94"/>
    <mergeCell ref="S89:T89"/>
    <mergeCell ref="S94:T94"/>
    <mergeCell ref="E91:I91"/>
    <mergeCell ref="E96:I96"/>
    <mergeCell ref="J96:R96"/>
    <mergeCell ref="S96:T96"/>
    <mergeCell ref="C89:D96"/>
    <mergeCell ref="J91:R91"/>
    <mergeCell ref="E95:I95"/>
    <mergeCell ref="J94:R94"/>
    <mergeCell ref="S91:T91"/>
    <mergeCell ref="S93:T93"/>
    <mergeCell ref="S99:T99"/>
    <mergeCell ref="S95:T95"/>
    <mergeCell ref="B159:D159"/>
    <mergeCell ref="B158:D158"/>
    <mergeCell ref="E152:F152"/>
    <mergeCell ref="B151:K151"/>
    <mergeCell ref="E157:F159"/>
    <mergeCell ref="K157:K159"/>
    <mergeCell ref="E154:F154"/>
    <mergeCell ref="B153:D153"/>
    <mergeCell ref="B157:D157"/>
    <mergeCell ref="B152:D152"/>
    <mergeCell ref="L150:T161"/>
    <mergeCell ref="B160:D160"/>
    <mergeCell ref="B155:D155"/>
    <mergeCell ref="S127:T127"/>
    <mergeCell ref="B125:E126"/>
    <mergeCell ref="B127:E128"/>
    <mergeCell ref="B129:E129"/>
    <mergeCell ref="S142:T142"/>
    <mergeCell ref="S144:T144"/>
    <mergeCell ref="S143:T143"/>
    <mergeCell ref="D142:J142"/>
    <mergeCell ref="S145:T145"/>
    <mergeCell ref="K144:R144"/>
    <mergeCell ref="K145:R145"/>
    <mergeCell ref="B145:C145"/>
    <mergeCell ref="B136:C136"/>
    <mergeCell ref="D136:J136"/>
    <mergeCell ref="K136:R136"/>
    <mergeCell ref="K134:R134"/>
    <mergeCell ref="B135:C135"/>
    <mergeCell ref="E156:F156"/>
    <mergeCell ref="B148:T148"/>
    <mergeCell ref="B149:T149"/>
    <mergeCell ref="J186:T186"/>
    <mergeCell ref="F180:I180"/>
    <mergeCell ref="B184:C184"/>
    <mergeCell ref="B179:C179"/>
    <mergeCell ref="F182:I182"/>
    <mergeCell ref="J182:T182"/>
    <mergeCell ref="D179:E179"/>
    <mergeCell ref="K132:R132"/>
    <mergeCell ref="B131:T131"/>
    <mergeCell ref="D175:E175"/>
    <mergeCell ref="D178:E178"/>
    <mergeCell ref="J178:T178"/>
    <mergeCell ref="F178:I178"/>
    <mergeCell ref="I165:K165"/>
    <mergeCell ref="B163:T163"/>
    <mergeCell ref="E153:F153"/>
    <mergeCell ref="K147:R147"/>
    <mergeCell ref="K135:R135"/>
    <mergeCell ref="B133:C133"/>
    <mergeCell ref="B137:T137"/>
    <mergeCell ref="B138:T138"/>
    <mergeCell ref="B139:T139"/>
    <mergeCell ref="B140:T140"/>
    <mergeCell ref="B141:T141"/>
    <mergeCell ref="B178:C178"/>
    <mergeCell ref="F176:I176"/>
    <mergeCell ref="J176:T176"/>
    <mergeCell ref="F172:I173"/>
    <mergeCell ref="G166:H166"/>
    <mergeCell ref="D177:E177"/>
    <mergeCell ref="J177:T177"/>
    <mergeCell ref="J175:T175"/>
    <mergeCell ref="B176:C176"/>
    <mergeCell ref="F177:I177"/>
    <mergeCell ref="J179:T179"/>
    <mergeCell ref="D180:E180"/>
    <mergeCell ref="B180:C180"/>
    <mergeCell ref="B181:C181"/>
    <mergeCell ref="D181:E181"/>
    <mergeCell ref="F181:I181"/>
    <mergeCell ref="J181:T181"/>
    <mergeCell ref="J180:T180"/>
    <mergeCell ref="B182:C182"/>
    <mergeCell ref="D182:E182"/>
    <mergeCell ref="F179:I179"/>
    <mergeCell ref="D190:E190"/>
    <mergeCell ref="B190:C190"/>
    <mergeCell ref="F190:I190"/>
    <mergeCell ref="J188:T188"/>
    <mergeCell ref="B183:C183"/>
    <mergeCell ref="D183:E183"/>
    <mergeCell ref="F183:I183"/>
    <mergeCell ref="J183:T183"/>
    <mergeCell ref="D184:E184"/>
    <mergeCell ref="F184:I184"/>
    <mergeCell ref="J184:T184"/>
    <mergeCell ref="B185:C185"/>
    <mergeCell ref="D185:E185"/>
    <mergeCell ref="D187:E187"/>
    <mergeCell ref="F187:I187"/>
    <mergeCell ref="J187:T187"/>
    <mergeCell ref="F185:I185"/>
    <mergeCell ref="J185:T185"/>
    <mergeCell ref="B186:C186"/>
    <mergeCell ref="J190:T190"/>
    <mergeCell ref="B189:C189"/>
    <mergeCell ref="F188:I188"/>
    <mergeCell ref="D186:E186"/>
    <mergeCell ref="F186:I186"/>
    <mergeCell ref="B208:C208"/>
    <mergeCell ref="J189:T189"/>
    <mergeCell ref="B188:C188"/>
    <mergeCell ref="D188:E188"/>
    <mergeCell ref="B187:C187"/>
    <mergeCell ref="J197:T197"/>
    <mergeCell ref="B197:C197"/>
    <mergeCell ref="D197:E197"/>
    <mergeCell ref="F197:I197"/>
    <mergeCell ref="B193:C193"/>
    <mergeCell ref="D193:E193"/>
    <mergeCell ref="F193:I193"/>
    <mergeCell ref="J193:T193"/>
    <mergeCell ref="J194:T194"/>
    <mergeCell ref="D191:E191"/>
    <mergeCell ref="B191:C191"/>
    <mergeCell ref="B192:C192"/>
    <mergeCell ref="B195:C195"/>
    <mergeCell ref="D195:E195"/>
    <mergeCell ref="F195:I195"/>
    <mergeCell ref="B196:C196"/>
    <mergeCell ref="D196:E196"/>
    <mergeCell ref="D189:E189"/>
    <mergeCell ref="F189:I189"/>
    <mergeCell ref="D194:E194"/>
    <mergeCell ref="F194:I194"/>
    <mergeCell ref="C226:D226"/>
    <mergeCell ref="H215:L215"/>
    <mergeCell ref="G226:J226"/>
    <mergeCell ref="G228:J228"/>
    <mergeCell ref="K230:T230"/>
    <mergeCell ref="E228:F228"/>
    <mergeCell ref="F275:I275"/>
    <mergeCell ref="G220:J220"/>
    <mergeCell ref="K220:T220"/>
    <mergeCell ref="G221:J221"/>
    <mergeCell ref="K221:T221"/>
    <mergeCell ref="E219:F219"/>
    <mergeCell ref="D207:E207"/>
    <mergeCell ref="F207:I207"/>
    <mergeCell ref="J207:T207"/>
    <mergeCell ref="D208:E208"/>
    <mergeCell ref="F208:I208"/>
    <mergeCell ref="J208:T208"/>
    <mergeCell ref="C210:L210"/>
    <mergeCell ref="E223:F223"/>
    <mergeCell ref="G223:J223"/>
    <mergeCell ref="K223:T223"/>
    <mergeCell ref="C224:D224"/>
    <mergeCell ref="C209:T209"/>
    <mergeCell ref="M211:T217"/>
    <mergeCell ref="C228:D228"/>
    <mergeCell ref="G222:J222"/>
    <mergeCell ref="C215:D215"/>
    <mergeCell ref="G267:K267"/>
    <mergeCell ref="M248:T256"/>
    <mergeCell ref="C248:L248"/>
    <mergeCell ref="F249:G249"/>
    <mergeCell ref="K214:L214"/>
    <mergeCell ref="J211:L211"/>
    <mergeCell ref="M210:T210"/>
    <mergeCell ref="C212:E212"/>
    <mergeCell ref="K226:T226"/>
    <mergeCell ref="E226:F226"/>
    <mergeCell ref="K224:T224"/>
    <mergeCell ref="B200:C200"/>
    <mergeCell ref="D200:E200"/>
    <mergeCell ref="F200:I200"/>
    <mergeCell ref="J204:T204"/>
    <mergeCell ref="B207:C207"/>
    <mergeCell ref="K222:T222"/>
    <mergeCell ref="F212:G212"/>
    <mergeCell ref="H214:I214"/>
    <mergeCell ref="E214:F214"/>
    <mergeCell ref="F204:I204"/>
    <mergeCell ref="B205:C205"/>
    <mergeCell ref="D205:E205"/>
    <mergeCell ref="F205:I205"/>
    <mergeCell ref="J205:T205"/>
    <mergeCell ref="J212:L212"/>
    <mergeCell ref="C221:D221"/>
    <mergeCell ref="C220:D220"/>
    <mergeCell ref="E220:F220"/>
    <mergeCell ref="B206:C206"/>
    <mergeCell ref="D206:E206"/>
    <mergeCell ref="F206:I206"/>
    <mergeCell ref="J206:T206"/>
    <mergeCell ref="B209:B230"/>
    <mergeCell ref="E221:F221"/>
    <mergeCell ref="C225:D225"/>
    <mergeCell ref="B383:T383"/>
    <mergeCell ref="C242:D242"/>
    <mergeCell ref="E242:F242"/>
    <mergeCell ref="G242:J242"/>
    <mergeCell ref="K242:T242"/>
    <mergeCell ref="C243:D243"/>
    <mergeCell ref="E243:F243"/>
    <mergeCell ref="G243:J243"/>
    <mergeCell ref="K243:T243"/>
    <mergeCell ref="B198:C198"/>
    <mergeCell ref="D198:E198"/>
    <mergeCell ref="F198:I198"/>
    <mergeCell ref="J198:T198"/>
    <mergeCell ref="F203:I203"/>
    <mergeCell ref="J203:T203"/>
    <mergeCell ref="B199:C199"/>
    <mergeCell ref="D199:E199"/>
    <mergeCell ref="F199:I199"/>
    <mergeCell ref="J199:T199"/>
    <mergeCell ref="C244:D244"/>
    <mergeCell ref="E244:F244"/>
    <mergeCell ref="G244:J244"/>
    <mergeCell ref="K244:T244"/>
    <mergeCell ref="G312:R313"/>
    <mergeCell ref="B203:C203"/>
    <mergeCell ref="D203:E203"/>
    <mergeCell ref="J200:T200"/>
    <mergeCell ref="K238:T238"/>
    <mergeCell ref="E237:F237"/>
    <mergeCell ref="G237:J237"/>
    <mergeCell ref="K237:T237"/>
    <mergeCell ref="E215:F215"/>
    <mergeCell ref="B113:C113"/>
    <mergeCell ref="D113:J113"/>
    <mergeCell ref="K113:R113"/>
    <mergeCell ref="S113:T113"/>
    <mergeCell ref="B114:C114"/>
    <mergeCell ref="D114:J114"/>
    <mergeCell ref="K114:R114"/>
    <mergeCell ref="S114:T114"/>
    <mergeCell ref="B115:C115"/>
    <mergeCell ref="D115:J115"/>
    <mergeCell ref="K115:R115"/>
    <mergeCell ref="S115:T115"/>
    <mergeCell ref="B116:C116"/>
    <mergeCell ref="D116:J116"/>
    <mergeCell ref="K116:R116"/>
    <mergeCell ref="S116:T116"/>
    <mergeCell ref="B124:E124"/>
    <mergeCell ref="S122:T122"/>
    <mergeCell ref="S123:T123"/>
    <mergeCell ref="S124:T124"/>
    <mergeCell ref="S117:T117"/>
    <mergeCell ref="S118:T118"/>
    <mergeCell ref="S119:T119"/>
    <mergeCell ref="S120:T120"/>
    <mergeCell ref="B121:T121"/>
    <mergeCell ref="D117:J117"/>
    <mergeCell ref="K117:R117"/>
    <mergeCell ref="B117:C117"/>
    <mergeCell ref="B119:C119"/>
    <mergeCell ref="D119:J119"/>
    <mergeCell ref="K119:R119"/>
    <mergeCell ref="B120:C120"/>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BC2208-9188-48ED-A630-3B8BC57422AC}">
  <dimension ref="B1:S81"/>
  <sheetViews>
    <sheetView zoomScale="70" zoomScaleNormal="70" workbookViewId="0">
      <selection activeCell="J6" sqref="J6"/>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7.140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174"/>
    </row>
    <row r="2" spans="2:19" ht="14.25" customHeight="1" x14ac:dyDescent="0.2">
      <c r="B2" s="738" t="s">
        <v>328</v>
      </c>
      <c r="C2" s="739"/>
      <c r="D2" s="739"/>
      <c r="E2" s="739"/>
      <c r="F2" s="739"/>
      <c r="G2" s="739"/>
      <c r="H2" s="739"/>
      <c r="I2" s="740"/>
      <c r="J2" s="175"/>
      <c r="K2" s="744"/>
      <c r="L2" s="746" t="s">
        <v>327</v>
      </c>
      <c r="M2" s="747"/>
      <c r="N2" s="747"/>
      <c r="O2" s="747"/>
      <c r="P2" s="747"/>
      <c r="Q2" s="747"/>
      <c r="R2" s="748"/>
      <c r="S2" s="749"/>
    </row>
    <row r="3" spans="2:19" ht="34.5" customHeight="1" x14ac:dyDescent="0.2">
      <c r="B3" s="741"/>
      <c r="C3" s="742"/>
      <c r="D3" s="742"/>
      <c r="E3" s="742"/>
      <c r="F3" s="742"/>
      <c r="G3" s="742"/>
      <c r="H3" s="742"/>
      <c r="I3" s="743"/>
      <c r="J3" s="175"/>
      <c r="K3" s="745"/>
      <c r="L3" s="751" t="s">
        <v>328</v>
      </c>
      <c r="M3" s="752"/>
      <c r="N3" s="752"/>
      <c r="O3" s="752"/>
      <c r="P3" s="752"/>
      <c r="Q3" s="752"/>
      <c r="R3" s="753"/>
      <c r="S3" s="750"/>
    </row>
    <row r="4" spans="2:19" ht="27.75" customHeight="1" x14ac:dyDescent="0.2">
      <c r="B4" s="754" t="s">
        <v>329</v>
      </c>
      <c r="C4" s="755"/>
      <c r="D4" s="755"/>
      <c r="E4" s="755"/>
      <c r="F4" s="756"/>
      <c r="G4" s="159" t="s">
        <v>591</v>
      </c>
      <c r="H4" s="160" t="s">
        <v>2</v>
      </c>
      <c r="I4" s="161" t="s">
        <v>0</v>
      </c>
      <c r="J4" s="176"/>
      <c r="K4" s="745"/>
      <c r="L4" s="751" t="s">
        <v>329</v>
      </c>
      <c r="M4" s="752"/>
      <c r="N4" s="752"/>
      <c r="O4" s="752"/>
      <c r="P4" s="752"/>
      <c r="Q4" s="752"/>
      <c r="R4" s="753"/>
      <c r="S4" s="750"/>
    </row>
    <row r="5" spans="2:19" ht="27.75" customHeight="1" x14ac:dyDescent="0.25">
      <c r="B5" s="757"/>
      <c r="C5" s="758"/>
      <c r="D5" s="758"/>
      <c r="E5" s="758"/>
      <c r="F5" s="759"/>
      <c r="G5" s="162" t="s">
        <v>618</v>
      </c>
      <c r="H5" s="163">
        <v>3</v>
      </c>
      <c r="I5" s="164" t="s">
        <v>335</v>
      </c>
      <c r="J5" s="177"/>
      <c r="K5" s="745"/>
      <c r="L5" s="760" t="s">
        <v>1279</v>
      </c>
      <c r="M5" s="761"/>
      <c r="N5" s="761"/>
      <c r="O5" s="761"/>
      <c r="P5" s="761"/>
      <c r="Q5" s="761"/>
      <c r="R5" s="762"/>
      <c r="S5" s="750"/>
    </row>
    <row r="6" spans="2:19" ht="33.75" customHeight="1" x14ac:dyDescent="0.2">
      <c r="B6" s="779" t="s">
        <v>337</v>
      </c>
      <c r="C6" s="780"/>
      <c r="D6" s="780"/>
      <c r="E6" s="780"/>
      <c r="F6" s="780"/>
      <c r="G6" s="780"/>
      <c r="H6" s="781"/>
      <c r="I6" s="774"/>
      <c r="J6" s="176"/>
      <c r="K6" s="782" t="s">
        <v>330</v>
      </c>
      <c r="L6" s="783"/>
      <c r="M6" s="786" t="s">
        <v>107</v>
      </c>
      <c r="N6" s="787"/>
      <c r="O6" s="786" t="s">
        <v>108</v>
      </c>
      <c r="P6" s="787"/>
      <c r="Q6" s="790" t="s">
        <v>331</v>
      </c>
      <c r="R6" s="792" t="s">
        <v>2</v>
      </c>
      <c r="S6" s="763" t="s">
        <v>0</v>
      </c>
    </row>
    <row r="7" spans="2:19" ht="15" customHeight="1" x14ac:dyDescent="0.2">
      <c r="B7" s="765" t="s">
        <v>339</v>
      </c>
      <c r="C7" s="766"/>
      <c r="D7" s="769">
        <v>1</v>
      </c>
      <c r="E7" s="769">
        <v>2</v>
      </c>
      <c r="F7" s="769">
        <v>3</v>
      </c>
      <c r="G7" s="771" t="s">
        <v>340</v>
      </c>
      <c r="H7" s="773" t="s">
        <v>97</v>
      </c>
      <c r="I7" s="774"/>
      <c r="J7" s="176"/>
      <c r="K7" s="784"/>
      <c r="L7" s="785"/>
      <c r="M7" s="788"/>
      <c r="N7" s="789"/>
      <c r="O7" s="788"/>
      <c r="P7" s="789"/>
      <c r="Q7" s="791"/>
      <c r="R7" s="793"/>
      <c r="S7" s="764"/>
    </row>
    <row r="8" spans="2:19" ht="15.75" customHeight="1" thickBot="1" x14ac:dyDescent="0.25">
      <c r="B8" s="767"/>
      <c r="C8" s="768"/>
      <c r="D8" s="770"/>
      <c r="E8" s="770"/>
      <c r="F8" s="770"/>
      <c r="G8" s="772"/>
      <c r="H8" s="775"/>
      <c r="I8" s="776"/>
      <c r="J8" s="176"/>
      <c r="K8" s="725" t="s">
        <v>332</v>
      </c>
      <c r="L8" s="726"/>
      <c r="M8" s="728" t="s">
        <v>333</v>
      </c>
      <c r="N8" s="728"/>
      <c r="O8" s="777" t="s">
        <v>334</v>
      </c>
      <c r="P8" s="778"/>
      <c r="Q8" s="132">
        <v>42309</v>
      </c>
      <c r="R8" s="133">
        <v>2</v>
      </c>
      <c r="S8" s="268" t="s">
        <v>336</v>
      </c>
    </row>
    <row r="9" spans="2:19" ht="15.75" customHeight="1" thickBot="1" x14ac:dyDescent="0.3">
      <c r="B9" s="165">
        <v>3</v>
      </c>
      <c r="C9" s="166">
        <v>500</v>
      </c>
      <c r="D9" s="166">
        <v>3</v>
      </c>
      <c r="E9" s="166">
        <v>50</v>
      </c>
      <c r="F9" s="166"/>
      <c r="G9" s="166"/>
      <c r="H9" s="718"/>
      <c r="I9" s="719"/>
      <c r="J9" s="178"/>
      <c r="K9" s="720" t="s">
        <v>338</v>
      </c>
      <c r="L9" s="721"/>
      <c r="M9" s="721"/>
      <c r="N9" s="721"/>
      <c r="O9" s="721"/>
      <c r="P9" s="721"/>
      <c r="Q9" s="721"/>
      <c r="R9" s="721"/>
      <c r="S9" s="722"/>
    </row>
    <row r="10" spans="2:19" ht="20.25" customHeight="1" x14ac:dyDescent="0.2">
      <c r="B10" s="710" t="s">
        <v>341</v>
      </c>
      <c r="C10" s="167">
        <v>1</v>
      </c>
      <c r="D10" s="54">
        <v>227</v>
      </c>
      <c r="E10" s="54">
        <v>164</v>
      </c>
      <c r="F10" s="54">
        <v>11</v>
      </c>
      <c r="G10" s="168">
        <f t="shared" ref="G10:G40" si="0">+D10+E10+F10</f>
        <v>402</v>
      </c>
      <c r="H10" s="714"/>
      <c r="I10" s="715"/>
      <c r="J10" s="186"/>
      <c r="K10" s="723" t="s">
        <v>339</v>
      </c>
      <c r="L10" s="724"/>
      <c r="M10" s="727">
        <v>1</v>
      </c>
      <c r="N10" s="727">
        <v>2</v>
      </c>
      <c r="O10" s="729">
        <v>3</v>
      </c>
      <c r="P10" s="729">
        <v>4</v>
      </c>
      <c r="Q10" s="727" t="s">
        <v>340</v>
      </c>
      <c r="R10" s="731" t="s">
        <v>97</v>
      </c>
      <c r="S10" s="732"/>
    </row>
    <row r="11" spans="2:19" ht="16.5" customHeight="1" thickBot="1" x14ac:dyDescent="0.25">
      <c r="B11" s="711"/>
      <c r="C11" s="169" t="s">
        <v>345</v>
      </c>
      <c r="D11" s="56">
        <f>+D10*0.4</f>
        <v>90.800000000000011</v>
      </c>
      <c r="E11" s="56">
        <f t="shared" ref="E11" si="1">+E10*0.4</f>
        <v>65.600000000000009</v>
      </c>
      <c r="F11" s="56">
        <v>4</v>
      </c>
      <c r="G11" s="56">
        <f t="shared" si="0"/>
        <v>160.40000000000003</v>
      </c>
      <c r="H11" s="703"/>
      <c r="I11" s="704"/>
      <c r="J11" s="186"/>
      <c r="K11" s="725"/>
      <c r="L11" s="726"/>
      <c r="M11" s="728"/>
      <c r="N11" s="728"/>
      <c r="O11" s="730"/>
      <c r="P11" s="730"/>
      <c r="Q11" s="728"/>
      <c r="R11" s="733"/>
      <c r="S11" s="722"/>
    </row>
    <row r="12" spans="2:19" ht="25.5" customHeight="1" thickBot="1" x14ac:dyDescent="0.25">
      <c r="B12" s="712"/>
      <c r="C12" s="170">
        <v>0.6</v>
      </c>
      <c r="D12" s="57">
        <f>+D10*0.6</f>
        <v>136.19999999999999</v>
      </c>
      <c r="E12" s="57">
        <f t="shared" ref="E12" si="2">+E10*0.6</f>
        <v>98.399999999999991</v>
      </c>
      <c r="F12" s="57">
        <v>7</v>
      </c>
      <c r="G12" s="57">
        <f t="shared" si="0"/>
        <v>241.59999999999997</v>
      </c>
      <c r="H12" s="705"/>
      <c r="I12" s="706"/>
      <c r="J12" s="186"/>
      <c r="K12" s="734" t="s">
        <v>341</v>
      </c>
      <c r="L12" s="134">
        <v>1</v>
      </c>
      <c r="M12" s="55">
        <v>227</v>
      </c>
      <c r="N12" s="55">
        <v>164</v>
      </c>
      <c r="O12" s="55">
        <v>11</v>
      </c>
      <c r="P12" s="55">
        <v>0</v>
      </c>
      <c r="Q12" s="135">
        <f>SUM(M12:P12)</f>
        <v>402</v>
      </c>
      <c r="R12" s="736"/>
      <c r="S12" s="737"/>
    </row>
    <row r="13" spans="2:19" x14ac:dyDescent="0.2">
      <c r="B13" s="710" t="s">
        <v>342</v>
      </c>
      <c r="C13" s="167" t="s">
        <v>340</v>
      </c>
      <c r="D13" s="54">
        <v>227</v>
      </c>
      <c r="E13" s="54">
        <v>164</v>
      </c>
      <c r="F13" s="54">
        <v>11</v>
      </c>
      <c r="G13" s="171">
        <f t="shared" si="0"/>
        <v>402</v>
      </c>
      <c r="H13" s="714"/>
      <c r="I13" s="715"/>
      <c r="J13" s="186"/>
      <c r="K13" s="735"/>
      <c r="L13" s="136">
        <v>0.4</v>
      </c>
      <c r="M13" s="56">
        <f>M12*0.4</f>
        <v>90.800000000000011</v>
      </c>
      <c r="N13" s="56">
        <f>N12*0.4</f>
        <v>65.600000000000009</v>
      </c>
      <c r="O13" s="56">
        <v>5</v>
      </c>
      <c r="P13" s="56">
        <f>P12*0.4</f>
        <v>0</v>
      </c>
      <c r="Q13" s="137">
        <f>SUM(M13:P13)</f>
        <v>161.40000000000003</v>
      </c>
      <c r="R13" s="703"/>
      <c r="S13" s="704"/>
    </row>
    <row r="14" spans="2:19" x14ac:dyDescent="0.2">
      <c r="B14" s="711"/>
      <c r="C14" s="169" t="s">
        <v>345</v>
      </c>
      <c r="D14" s="56">
        <v>90</v>
      </c>
      <c r="E14" s="56">
        <v>65</v>
      </c>
      <c r="F14" s="56">
        <v>4</v>
      </c>
      <c r="G14" s="56">
        <f t="shared" si="0"/>
        <v>159</v>
      </c>
      <c r="H14" s="703"/>
      <c r="I14" s="704"/>
      <c r="J14" s="186"/>
      <c r="K14" s="735"/>
      <c r="L14" s="138">
        <v>0.6</v>
      </c>
      <c r="M14" s="56">
        <f>M12</f>
        <v>227</v>
      </c>
      <c r="N14" s="56">
        <f>N12*0.6</f>
        <v>98.399999999999991</v>
      </c>
      <c r="O14" s="56">
        <v>6</v>
      </c>
      <c r="P14" s="56">
        <f>P12*0.6</f>
        <v>0</v>
      </c>
      <c r="Q14" s="137">
        <f>SUM(M14:P14)</f>
        <v>331.4</v>
      </c>
      <c r="R14" s="703"/>
      <c r="S14" s="704"/>
    </row>
    <row r="15" spans="2:19" ht="12.75" customHeight="1" thickBot="1" x14ac:dyDescent="0.25">
      <c r="B15" s="712"/>
      <c r="C15" s="170">
        <v>0.6</v>
      </c>
      <c r="D15" s="58">
        <v>136</v>
      </c>
      <c r="E15" s="58">
        <v>97</v>
      </c>
      <c r="F15" s="58">
        <v>7</v>
      </c>
      <c r="G15" s="58">
        <f t="shared" si="0"/>
        <v>240</v>
      </c>
      <c r="H15" s="705"/>
      <c r="I15" s="706"/>
      <c r="J15" s="186"/>
      <c r="K15" s="697" t="s">
        <v>342</v>
      </c>
      <c r="L15" s="134" t="s">
        <v>340</v>
      </c>
      <c r="M15" s="55">
        <f>M12</f>
        <v>227</v>
      </c>
      <c r="N15" s="55">
        <f>N12</f>
        <v>164</v>
      </c>
      <c r="O15" s="55">
        <f>O12</f>
        <v>11</v>
      </c>
      <c r="P15" s="55">
        <f>P12</f>
        <v>0</v>
      </c>
      <c r="Q15" s="135">
        <f t="shared" ref="Q15:Q28" si="3">SUM(M15:P15)</f>
        <v>402</v>
      </c>
      <c r="R15" s="703"/>
      <c r="S15" s="704"/>
    </row>
    <row r="16" spans="2:19" ht="15" customHeight="1" x14ac:dyDescent="0.2">
      <c r="B16" s="710" t="s">
        <v>343</v>
      </c>
      <c r="C16" s="167" t="s">
        <v>340</v>
      </c>
      <c r="D16" s="54">
        <v>227</v>
      </c>
      <c r="E16" s="54">
        <v>164</v>
      </c>
      <c r="F16" s="54">
        <v>11</v>
      </c>
      <c r="G16" s="168">
        <f t="shared" si="0"/>
        <v>402</v>
      </c>
      <c r="H16" s="714"/>
      <c r="I16" s="715"/>
      <c r="J16" s="186"/>
      <c r="K16" s="698"/>
      <c r="L16" s="136">
        <v>0.4</v>
      </c>
      <c r="M16" s="56">
        <v>15</v>
      </c>
      <c r="N16" s="56">
        <v>0</v>
      </c>
      <c r="O16" s="56">
        <v>0</v>
      </c>
      <c r="P16" s="56">
        <v>0</v>
      </c>
      <c r="Q16" s="56">
        <f t="shared" si="3"/>
        <v>15</v>
      </c>
      <c r="R16" s="703"/>
      <c r="S16" s="704"/>
    </row>
    <row r="17" spans="2:19" ht="15.75" customHeight="1" x14ac:dyDescent="0.2">
      <c r="B17" s="711"/>
      <c r="C17" s="169" t="s">
        <v>345</v>
      </c>
      <c r="D17" s="56">
        <v>91</v>
      </c>
      <c r="E17" s="56">
        <v>66</v>
      </c>
      <c r="F17" s="56">
        <v>4</v>
      </c>
      <c r="G17" s="56">
        <f t="shared" si="0"/>
        <v>161</v>
      </c>
      <c r="H17" s="703"/>
      <c r="I17" s="704"/>
      <c r="J17" s="186"/>
      <c r="K17" s="699"/>
      <c r="L17" s="138">
        <v>0.6</v>
      </c>
      <c r="M17" s="56">
        <v>0</v>
      </c>
      <c r="N17" s="56">
        <v>0</v>
      </c>
      <c r="O17" s="56">
        <v>0</v>
      </c>
      <c r="P17" s="56">
        <v>0</v>
      </c>
      <c r="Q17" s="56">
        <f t="shared" si="3"/>
        <v>0</v>
      </c>
      <c r="R17" s="703"/>
      <c r="S17" s="704"/>
    </row>
    <row r="18" spans="2:19" ht="23.25" customHeight="1" thickBot="1" x14ac:dyDescent="0.25">
      <c r="B18" s="712"/>
      <c r="C18" s="170">
        <v>0.6</v>
      </c>
      <c r="D18" s="56">
        <v>136</v>
      </c>
      <c r="E18" s="56">
        <v>98</v>
      </c>
      <c r="F18" s="56">
        <v>7</v>
      </c>
      <c r="G18" s="56">
        <f t="shared" si="0"/>
        <v>241</v>
      </c>
      <c r="H18" s="703"/>
      <c r="I18" s="704"/>
      <c r="J18" s="186"/>
      <c r="K18" s="697" t="s">
        <v>344</v>
      </c>
      <c r="L18" s="134" t="s">
        <v>340</v>
      </c>
      <c r="M18" s="55">
        <f>M12</f>
        <v>227</v>
      </c>
      <c r="N18" s="55">
        <f>N12</f>
        <v>164</v>
      </c>
      <c r="O18" s="55">
        <f>O12</f>
        <v>11</v>
      </c>
      <c r="P18" s="55">
        <f>P12</f>
        <v>0</v>
      </c>
      <c r="Q18" s="135">
        <f t="shared" si="3"/>
        <v>402</v>
      </c>
      <c r="R18" s="703"/>
      <c r="S18" s="704"/>
    </row>
    <row r="19" spans="2:19" ht="13.5" customHeight="1" x14ac:dyDescent="0.2">
      <c r="B19" s="710" t="s">
        <v>346</v>
      </c>
      <c r="C19" s="167" t="s">
        <v>340</v>
      </c>
      <c r="D19" s="54">
        <v>227</v>
      </c>
      <c r="E19" s="54">
        <v>164</v>
      </c>
      <c r="F19" s="54">
        <v>11</v>
      </c>
      <c r="G19" s="171">
        <f t="shared" si="0"/>
        <v>402</v>
      </c>
      <c r="H19" s="703"/>
      <c r="I19" s="704"/>
      <c r="J19" s="186"/>
      <c r="K19" s="698"/>
      <c r="L19" s="136" t="s">
        <v>345</v>
      </c>
      <c r="M19" s="56">
        <v>91</v>
      </c>
      <c r="N19" s="56">
        <v>18</v>
      </c>
      <c r="O19" s="56">
        <v>5</v>
      </c>
      <c r="P19" s="56">
        <v>0</v>
      </c>
      <c r="Q19" s="56">
        <f t="shared" si="3"/>
        <v>114</v>
      </c>
      <c r="R19" s="703"/>
      <c r="S19" s="704"/>
    </row>
    <row r="20" spans="2:19" ht="15" customHeight="1" x14ac:dyDescent="0.2">
      <c r="B20" s="711"/>
      <c r="C20" s="169" t="s">
        <v>345</v>
      </c>
      <c r="D20" s="56">
        <v>0</v>
      </c>
      <c r="E20" s="56">
        <v>0</v>
      </c>
      <c r="F20" s="56">
        <v>0</v>
      </c>
      <c r="G20" s="56">
        <f t="shared" si="0"/>
        <v>0</v>
      </c>
      <c r="H20" s="703"/>
      <c r="I20" s="704"/>
      <c r="J20" s="186"/>
      <c r="K20" s="699"/>
      <c r="L20" s="138">
        <v>0.6</v>
      </c>
      <c r="M20" s="56">
        <v>38</v>
      </c>
      <c r="N20" s="56">
        <v>0</v>
      </c>
      <c r="O20" s="56">
        <v>6</v>
      </c>
      <c r="P20" s="56">
        <v>0</v>
      </c>
      <c r="Q20" s="56">
        <f t="shared" si="3"/>
        <v>44</v>
      </c>
      <c r="R20" s="703"/>
      <c r="S20" s="704"/>
    </row>
    <row r="21" spans="2:19" ht="17.25" customHeight="1" thickBot="1" x14ac:dyDescent="0.25">
      <c r="B21" s="712"/>
      <c r="C21" s="170">
        <v>0.6</v>
      </c>
      <c r="D21" s="56">
        <v>0</v>
      </c>
      <c r="E21" s="56">
        <v>0</v>
      </c>
      <c r="F21" s="56">
        <v>0</v>
      </c>
      <c r="G21" s="56">
        <f t="shared" si="0"/>
        <v>0</v>
      </c>
      <c r="H21" s="703"/>
      <c r="I21" s="704"/>
      <c r="J21" s="186"/>
      <c r="K21" s="697" t="s">
        <v>346</v>
      </c>
      <c r="L21" s="134" t="s">
        <v>340</v>
      </c>
      <c r="M21" s="55">
        <f>M12</f>
        <v>227</v>
      </c>
      <c r="N21" s="55">
        <f>N12</f>
        <v>164</v>
      </c>
      <c r="O21" s="55">
        <f>O12</f>
        <v>11</v>
      </c>
      <c r="P21" s="55">
        <f>P12</f>
        <v>0</v>
      </c>
      <c r="Q21" s="135">
        <f t="shared" si="3"/>
        <v>402</v>
      </c>
      <c r="R21" s="703"/>
      <c r="S21" s="704"/>
    </row>
    <row r="22" spans="2:19" ht="15.75" customHeight="1" x14ac:dyDescent="0.2">
      <c r="B22" s="710" t="s">
        <v>622</v>
      </c>
      <c r="C22" s="167" t="s">
        <v>340</v>
      </c>
      <c r="D22" s="54">
        <v>227</v>
      </c>
      <c r="E22" s="54">
        <v>164</v>
      </c>
      <c r="F22" s="54">
        <v>11</v>
      </c>
      <c r="G22" s="168">
        <f t="shared" si="0"/>
        <v>402</v>
      </c>
      <c r="H22" s="703"/>
      <c r="I22" s="704"/>
      <c r="J22" s="186"/>
      <c r="K22" s="698"/>
      <c r="L22" s="136" t="s">
        <v>345</v>
      </c>
      <c r="M22" s="56">
        <v>0</v>
      </c>
      <c r="N22" s="56">
        <f t="shared" ref="N22:P23" si="4">N13-N19</f>
        <v>47.600000000000009</v>
      </c>
      <c r="O22" s="139">
        <f t="shared" si="4"/>
        <v>0</v>
      </c>
      <c r="P22" s="56">
        <f t="shared" si="4"/>
        <v>0</v>
      </c>
      <c r="Q22" s="56">
        <f t="shared" si="3"/>
        <v>47.600000000000009</v>
      </c>
      <c r="R22" s="703"/>
      <c r="S22" s="704"/>
    </row>
    <row r="23" spans="2:19" x14ac:dyDescent="0.2">
      <c r="B23" s="711"/>
      <c r="C23" s="169" t="s">
        <v>345</v>
      </c>
      <c r="D23" s="56">
        <v>90</v>
      </c>
      <c r="E23" s="56">
        <v>66</v>
      </c>
      <c r="F23" s="56">
        <v>4</v>
      </c>
      <c r="G23" s="56">
        <f t="shared" si="0"/>
        <v>160</v>
      </c>
      <c r="H23" s="703"/>
      <c r="I23" s="704"/>
      <c r="J23" s="186"/>
      <c r="K23" s="699"/>
      <c r="L23" s="138">
        <v>0.6</v>
      </c>
      <c r="M23" s="56">
        <f>M41</f>
        <v>98</v>
      </c>
      <c r="N23" s="56">
        <f t="shared" si="4"/>
        <v>98.399999999999991</v>
      </c>
      <c r="O23" s="56">
        <f t="shared" si="4"/>
        <v>0</v>
      </c>
      <c r="P23" s="56">
        <f t="shared" si="4"/>
        <v>0</v>
      </c>
      <c r="Q23" s="56">
        <f t="shared" si="3"/>
        <v>196.39999999999998</v>
      </c>
      <c r="R23" s="703"/>
      <c r="S23" s="704"/>
    </row>
    <row r="24" spans="2:19" ht="15" customHeight="1" thickBot="1" x14ac:dyDescent="0.25">
      <c r="B24" s="712"/>
      <c r="C24" s="170">
        <v>0.6</v>
      </c>
      <c r="D24" s="56">
        <v>135</v>
      </c>
      <c r="E24" s="56">
        <v>98</v>
      </c>
      <c r="F24" s="56">
        <v>7</v>
      </c>
      <c r="G24" s="56">
        <f t="shared" si="0"/>
        <v>240</v>
      </c>
      <c r="H24" s="703"/>
      <c r="I24" s="704"/>
      <c r="J24" s="186"/>
      <c r="K24" s="697" t="s">
        <v>347</v>
      </c>
      <c r="L24" s="134" t="s">
        <v>340</v>
      </c>
      <c r="M24" s="55">
        <f>M12+5</f>
        <v>232</v>
      </c>
      <c r="N24" s="55">
        <f>N12</f>
        <v>164</v>
      </c>
      <c r="O24" s="55">
        <f>O12</f>
        <v>11</v>
      </c>
      <c r="P24" s="55">
        <f>P12</f>
        <v>0</v>
      </c>
      <c r="Q24" s="135">
        <f t="shared" si="3"/>
        <v>407</v>
      </c>
      <c r="R24" s="703"/>
      <c r="S24" s="704"/>
    </row>
    <row r="25" spans="2:19" ht="15" customHeight="1" x14ac:dyDescent="0.2">
      <c r="B25" s="710" t="s">
        <v>348</v>
      </c>
      <c r="C25" s="167" t="s">
        <v>340</v>
      </c>
      <c r="D25" s="54">
        <v>227</v>
      </c>
      <c r="E25" s="54">
        <v>164</v>
      </c>
      <c r="F25" s="54">
        <v>11</v>
      </c>
      <c r="G25" s="168">
        <f t="shared" si="0"/>
        <v>402</v>
      </c>
      <c r="H25" s="703"/>
      <c r="I25" s="704"/>
      <c r="J25" s="186"/>
      <c r="K25" s="698"/>
      <c r="L25" s="136" t="s">
        <v>345</v>
      </c>
      <c r="M25" s="56">
        <v>91</v>
      </c>
      <c r="N25" s="56">
        <v>18</v>
      </c>
      <c r="O25" s="56">
        <v>5</v>
      </c>
      <c r="P25" s="56">
        <v>0</v>
      </c>
      <c r="Q25" s="56">
        <f t="shared" si="3"/>
        <v>114</v>
      </c>
      <c r="R25" s="703"/>
      <c r="S25" s="704"/>
    </row>
    <row r="26" spans="2:19" x14ac:dyDescent="0.2">
      <c r="B26" s="711"/>
      <c r="C26" s="169" t="s">
        <v>345</v>
      </c>
      <c r="D26" s="56">
        <v>1</v>
      </c>
      <c r="E26" s="56">
        <v>0</v>
      </c>
      <c r="F26" s="56">
        <v>0</v>
      </c>
      <c r="G26" s="56">
        <f t="shared" si="0"/>
        <v>1</v>
      </c>
      <c r="H26" s="703"/>
      <c r="I26" s="704"/>
      <c r="J26" s="186"/>
      <c r="K26" s="699"/>
      <c r="L26" s="138">
        <v>0.6</v>
      </c>
      <c r="M26" s="56">
        <v>43</v>
      </c>
      <c r="N26" s="56">
        <v>4</v>
      </c>
      <c r="O26" s="56">
        <v>6</v>
      </c>
      <c r="P26" s="56">
        <v>0</v>
      </c>
      <c r="Q26" s="56">
        <f t="shared" si="3"/>
        <v>53</v>
      </c>
      <c r="R26" s="703"/>
      <c r="S26" s="704"/>
    </row>
    <row r="27" spans="2:19" ht="18" customHeight="1" thickBot="1" x14ac:dyDescent="0.25">
      <c r="B27" s="712"/>
      <c r="C27" s="170">
        <v>0.6</v>
      </c>
      <c r="D27" s="56">
        <v>1</v>
      </c>
      <c r="E27" s="56">
        <v>0</v>
      </c>
      <c r="F27" s="56">
        <v>0</v>
      </c>
      <c r="G27" s="56">
        <f t="shared" si="0"/>
        <v>1</v>
      </c>
      <c r="H27" s="703"/>
      <c r="I27" s="704"/>
      <c r="J27" s="186"/>
      <c r="K27" s="697" t="s">
        <v>349</v>
      </c>
      <c r="L27" s="134" t="s">
        <v>340</v>
      </c>
      <c r="M27" s="55">
        <f>M21</f>
        <v>227</v>
      </c>
      <c r="N27" s="55">
        <f>N21+4</f>
        <v>168</v>
      </c>
      <c r="O27" s="55">
        <f>O21</f>
        <v>11</v>
      </c>
      <c r="P27" s="55">
        <f>P21</f>
        <v>0</v>
      </c>
      <c r="Q27" s="135">
        <f t="shared" si="3"/>
        <v>406</v>
      </c>
      <c r="R27" s="703"/>
      <c r="S27" s="704"/>
    </row>
    <row r="28" spans="2:19" ht="15" customHeight="1" x14ac:dyDescent="0.2">
      <c r="B28" s="710" t="s">
        <v>623</v>
      </c>
      <c r="C28" s="167" t="s">
        <v>340</v>
      </c>
      <c r="D28" s="54">
        <v>227</v>
      </c>
      <c r="E28" s="54">
        <v>164</v>
      </c>
      <c r="F28" s="54">
        <v>11</v>
      </c>
      <c r="G28" s="168">
        <f t="shared" si="0"/>
        <v>402</v>
      </c>
      <c r="H28" s="703"/>
      <c r="I28" s="704"/>
      <c r="J28" s="186"/>
      <c r="K28" s="698"/>
      <c r="L28" s="136" t="s">
        <v>345</v>
      </c>
      <c r="M28" s="56">
        <v>91</v>
      </c>
      <c r="N28" s="56">
        <v>18</v>
      </c>
      <c r="O28" s="56">
        <v>5</v>
      </c>
      <c r="P28" s="56">
        <v>0</v>
      </c>
      <c r="Q28" s="56">
        <f t="shared" si="3"/>
        <v>114</v>
      </c>
      <c r="R28" s="703"/>
      <c r="S28" s="704"/>
    </row>
    <row r="29" spans="2:19" x14ac:dyDescent="0.2">
      <c r="B29" s="711"/>
      <c r="C29" s="169" t="s">
        <v>345</v>
      </c>
      <c r="D29" s="56">
        <v>4</v>
      </c>
      <c r="E29" s="56">
        <v>2</v>
      </c>
      <c r="F29" s="56">
        <v>0</v>
      </c>
      <c r="G29" s="56">
        <f t="shared" si="0"/>
        <v>6</v>
      </c>
      <c r="H29" s="703" t="s">
        <v>351</v>
      </c>
      <c r="I29" s="704"/>
      <c r="J29" s="186"/>
      <c r="K29" s="699"/>
      <c r="L29" s="138">
        <v>0.6</v>
      </c>
      <c r="M29" s="56">
        <v>43</v>
      </c>
      <c r="N29" s="56">
        <v>4</v>
      </c>
      <c r="O29" s="56">
        <v>6</v>
      </c>
      <c r="P29" s="56">
        <v>0</v>
      </c>
      <c r="Q29" s="56">
        <f>SUM(M29:P29)</f>
        <v>53</v>
      </c>
      <c r="R29" s="703"/>
      <c r="S29" s="704"/>
    </row>
    <row r="30" spans="2:19" ht="15" customHeight="1" thickBot="1" x14ac:dyDescent="0.25">
      <c r="B30" s="712"/>
      <c r="C30" s="170" t="s">
        <v>619</v>
      </c>
      <c r="D30" s="57">
        <v>5</v>
      </c>
      <c r="E30" s="57">
        <v>4</v>
      </c>
      <c r="F30" s="57">
        <v>0</v>
      </c>
      <c r="G30" s="57">
        <f t="shared" si="0"/>
        <v>9</v>
      </c>
      <c r="H30" s="705"/>
      <c r="I30" s="706"/>
      <c r="J30" s="186"/>
      <c r="K30" s="697" t="s">
        <v>350</v>
      </c>
      <c r="L30" s="134" t="s">
        <v>340</v>
      </c>
      <c r="M30" s="55">
        <f>M24</f>
        <v>232</v>
      </c>
      <c r="N30" s="55">
        <f>N24</f>
        <v>164</v>
      </c>
      <c r="O30" s="55">
        <f>O24</f>
        <v>11</v>
      </c>
      <c r="P30" s="55">
        <f>P24</f>
        <v>0</v>
      </c>
      <c r="Q30" s="135">
        <f t="shared" ref="Q30:Q50" si="5">SUM(M30:P30)</f>
        <v>407</v>
      </c>
      <c r="R30" s="703"/>
      <c r="S30" s="704"/>
    </row>
    <row r="31" spans="2:19" ht="15" customHeight="1" x14ac:dyDescent="0.2">
      <c r="B31" s="710" t="s">
        <v>352</v>
      </c>
      <c r="C31" s="167" t="s">
        <v>340</v>
      </c>
      <c r="D31" s="54">
        <v>227</v>
      </c>
      <c r="E31" s="54">
        <v>164</v>
      </c>
      <c r="F31" s="54">
        <v>11</v>
      </c>
      <c r="G31" s="168">
        <f t="shared" si="0"/>
        <v>402</v>
      </c>
      <c r="H31" s="714"/>
      <c r="I31" s="715"/>
      <c r="J31" s="186"/>
      <c r="K31" s="698"/>
      <c r="L31" s="136" t="s">
        <v>345</v>
      </c>
      <c r="M31" s="56">
        <v>1</v>
      </c>
      <c r="N31" s="56">
        <f>N25-N28</f>
        <v>0</v>
      </c>
      <c r="O31" s="56">
        <f>O25-O28</f>
        <v>0</v>
      </c>
      <c r="P31" s="56">
        <v>0</v>
      </c>
      <c r="Q31" s="56">
        <f t="shared" si="5"/>
        <v>1</v>
      </c>
      <c r="R31" s="700"/>
      <c r="S31" s="701"/>
    </row>
    <row r="32" spans="2:19" x14ac:dyDescent="0.2">
      <c r="B32" s="711"/>
      <c r="C32" s="169" t="s">
        <v>345</v>
      </c>
      <c r="D32" s="56">
        <v>90</v>
      </c>
      <c r="E32" s="56">
        <v>65</v>
      </c>
      <c r="F32" s="56">
        <v>4</v>
      </c>
      <c r="G32" s="56">
        <f t="shared" si="0"/>
        <v>159</v>
      </c>
      <c r="H32" s="703"/>
      <c r="I32" s="704"/>
      <c r="J32" s="186"/>
      <c r="K32" s="699"/>
      <c r="L32" s="138">
        <v>0.6</v>
      </c>
      <c r="M32" s="56">
        <f>M26-M29</f>
        <v>0</v>
      </c>
      <c r="N32" s="56">
        <f>N26-N29</f>
        <v>0</v>
      </c>
      <c r="O32" s="56">
        <f>O26-O29</f>
        <v>0</v>
      </c>
      <c r="P32" s="56">
        <v>0</v>
      </c>
      <c r="Q32" s="56">
        <f t="shared" si="5"/>
        <v>0</v>
      </c>
      <c r="R32" s="703"/>
      <c r="S32" s="704"/>
    </row>
    <row r="33" spans="2:19" ht="15.75" customHeight="1" thickBot="1" x14ac:dyDescent="0.25">
      <c r="B33" s="712"/>
      <c r="C33" s="170">
        <v>0.6</v>
      </c>
      <c r="D33" s="56">
        <v>134</v>
      </c>
      <c r="E33" s="56">
        <v>97</v>
      </c>
      <c r="F33" s="56">
        <v>7</v>
      </c>
      <c r="G33" s="56">
        <f t="shared" si="0"/>
        <v>238</v>
      </c>
      <c r="H33" s="703"/>
      <c r="I33" s="704"/>
      <c r="J33" s="186"/>
      <c r="K33" s="697" t="s">
        <v>353</v>
      </c>
      <c r="L33" s="134" t="s">
        <v>340</v>
      </c>
      <c r="M33" s="55">
        <f>M12</f>
        <v>227</v>
      </c>
      <c r="N33" s="55">
        <f>N12</f>
        <v>164</v>
      </c>
      <c r="O33" s="55">
        <f>O12</f>
        <v>11</v>
      </c>
      <c r="P33" s="55">
        <f>P12</f>
        <v>0</v>
      </c>
      <c r="Q33" s="135">
        <f t="shared" si="5"/>
        <v>402</v>
      </c>
      <c r="R33" s="716"/>
      <c r="S33" s="717"/>
    </row>
    <row r="34" spans="2:19" ht="15" customHeight="1" x14ac:dyDescent="0.2">
      <c r="B34" s="710" t="s">
        <v>624</v>
      </c>
      <c r="C34" s="167" t="s">
        <v>340</v>
      </c>
      <c r="D34" s="54">
        <v>227</v>
      </c>
      <c r="E34" s="54">
        <v>164</v>
      </c>
      <c r="F34" s="54">
        <v>11</v>
      </c>
      <c r="G34" s="168">
        <f t="shared" si="0"/>
        <v>402</v>
      </c>
      <c r="H34" s="703"/>
      <c r="I34" s="704"/>
      <c r="J34" s="186"/>
      <c r="K34" s="698"/>
      <c r="L34" s="136" t="s">
        <v>345</v>
      </c>
      <c r="M34" s="56">
        <v>1</v>
      </c>
      <c r="N34" s="56">
        <v>0</v>
      </c>
      <c r="O34" s="56">
        <f>O19-O28</f>
        <v>0</v>
      </c>
      <c r="P34" s="56">
        <v>0</v>
      </c>
      <c r="Q34" s="56">
        <f t="shared" si="5"/>
        <v>1</v>
      </c>
      <c r="R34" s="703"/>
      <c r="S34" s="704"/>
    </row>
    <row r="35" spans="2:19" x14ac:dyDescent="0.2">
      <c r="B35" s="711"/>
      <c r="C35" s="169" t="s">
        <v>345</v>
      </c>
      <c r="D35" s="56">
        <v>89</v>
      </c>
      <c r="E35" s="56">
        <v>63</v>
      </c>
      <c r="F35" s="56">
        <v>4</v>
      </c>
      <c r="G35" s="56">
        <f t="shared" si="0"/>
        <v>156</v>
      </c>
      <c r="H35" s="703"/>
      <c r="I35" s="704"/>
      <c r="J35" s="186"/>
      <c r="K35" s="699"/>
      <c r="L35" s="138">
        <v>0.6</v>
      </c>
      <c r="M35" s="56">
        <v>0</v>
      </c>
      <c r="N35" s="56">
        <v>0</v>
      </c>
      <c r="O35" s="56">
        <f>O20-O29</f>
        <v>0</v>
      </c>
      <c r="P35" s="56">
        <v>0</v>
      </c>
      <c r="Q35" s="56">
        <f>SUM(M35:P35)</f>
        <v>0</v>
      </c>
      <c r="R35" s="703"/>
      <c r="S35" s="704"/>
    </row>
    <row r="36" spans="2:19" ht="17.25" customHeight="1" thickBot="1" x14ac:dyDescent="0.25">
      <c r="B36" s="712"/>
      <c r="C36" s="170">
        <v>0.6</v>
      </c>
      <c r="D36" s="56">
        <v>134</v>
      </c>
      <c r="E36" s="56">
        <v>95</v>
      </c>
      <c r="F36" s="56">
        <v>6</v>
      </c>
      <c r="G36" s="56">
        <f t="shared" si="0"/>
        <v>235</v>
      </c>
      <c r="H36" s="703"/>
      <c r="I36" s="704"/>
      <c r="J36" s="186"/>
      <c r="K36" s="697" t="s">
        <v>354</v>
      </c>
      <c r="L36" s="134" t="s">
        <v>340</v>
      </c>
      <c r="M36" s="55">
        <f>M37+M38</f>
        <v>224</v>
      </c>
      <c r="N36" s="55">
        <f>N37+N38</f>
        <v>174</v>
      </c>
      <c r="O36" s="55">
        <f>O37+O38</f>
        <v>4</v>
      </c>
      <c r="P36" s="55">
        <v>0</v>
      </c>
      <c r="Q36" s="135">
        <f t="shared" si="5"/>
        <v>402</v>
      </c>
      <c r="R36" s="700" t="s">
        <v>370</v>
      </c>
      <c r="S36" s="701"/>
    </row>
    <row r="37" spans="2:19" ht="13.5" customHeight="1" x14ac:dyDescent="0.2">
      <c r="B37" s="710" t="s">
        <v>355</v>
      </c>
      <c r="C37" s="167" t="s">
        <v>340</v>
      </c>
      <c r="D37" s="54">
        <v>227</v>
      </c>
      <c r="E37" s="54">
        <v>164</v>
      </c>
      <c r="F37" s="54">
        <v>11</v>
      </c>
      <c r="G37" s="168">
        <f t="shared" si="0"/>
        <v>402</v>
      </c>
      <c r="H37" s="703"/>
      <c r="I37" s="704"/>
      <c r="J37" s="186"/>
      <c r="K37" s="698"/>
      <c r="L37" s="136" t="s">
        <v>345</v>
      </c>
      <c r="M37" s="56">
        <v>90</v>
      </c>
      <c r="N37" s="56">
        <v>70</v>
      </c>
      <c r="O37" s="56">
        <v>2</v>
      </c>
      <c r="P37" s="56">
        <v>1</v>
      </c>
      <c r="Q37" s="56">
        <f t="shared" si="5"/>
        <v>163</v>
      </c>
      <c r="R37" s="700"/>
      <c r="S37" s="701"/>
    </row>
    <row r="38" spans="2:19" x14ac:dyDescent="0.2">
      <c r="B38" s="711"/>
      <c r="C38" s="169" t="s">
        <v>345</v>
      </c>
      <c r="D38" s="56">
        <v>0</v>
      </c>
      <c r="E38" s="56">
        <v>2</v>
      </c>
      <c r="F38" s="56">
        <v>0</v>
      </c>
      <c r="G38" s="56">
        <f t="shared" si="0"/>
        <v>2</v>
      </c>
      <c r="H38" s="703"/>
      <c r="I38" s="704"/>
      <c r="J38" s="186"/>
      <c r="K38" s="699"/>
      <c r="L38" s="138">
        <v>0.6</v>
      </c>
      <c r="M38" s="56">
        <v>134</v>
      </c>
      <c r="N38" s="56">
        <v>104</v>
      </c>
      <c r="O38" s="56">
        <v>2</v>
      </c>
      <c r="P38" s="56">
        <v>2</v>
      </c>
      <c r="Q38" s="56">
        <f t="shared" si="5"/>
        <v>242</v>
      </c>
      <c r="R38" s="700"/>
      <c r="S38" s="701"/>
    </row>
    <row r="39" spans="2:19" ht="14.25" customHeight="1" thickBot="1" x14ac:dyDescent="0.25">
      <c r="B39" s="712"/>
      <c r="C39" s="170">
        <v>0.6</v>
      </c>
      <c r="D39" s="56">
        <v>1</v>
      </c>
      <c r="E39" s="56">
        <v>2</v>
      </c>
      <c r="F39" s="56">
        <v>1</v>
      </c>
      <c r="G39" s="56">
        <f t="shared" si="0"/>
        <v>4</v>
      </c>
      <c r="H39" s="703"/>
      <c r="I39" s="704"/>
      <c r="J39" s="186"/>
      <c r="K39" s="697" t="s">
        <v>356</v>
      </c>
      <c r="L39" s="134" t="s">
        <v>340</v>
      </c>
      <c r="M39" s="55">
        <f>+M40+M41</f>
        <v>164</v>
      </c>
      <c r="N39" s="55">
        <f>N40+N41</f>
        <v>86</v>
      </c>
      <c r="O39" s="55">
        <f>O40+O41</f>
        <v>2</v>
      </c>
      <c r="P39" s="55">
        <v>0</v>
      </c>
      <c r="Q39" s="135">
        <f t="shared" si="5"/>
        <v>252</v>
      </c>
      <c r="R39" s="700" t="s">
        <v>370</v>
      </c>
      <c r="S39" s="701"/>
    </row>
    <row r="40" spans="2:19" ht="13.5" customHeight="1" x14ac:dyDescent="0.2">
      <c r="B40" s="710" t="s">
        <v>625</v>
      </c>
      <c r="C40" s="167" t="s">
        <v>340</v>
      </c>
      <c r="D40" s="54">
        <v>227</v>
      </c>
      <c r="E40" s="54">
        <v>164</v>
      </c>
      <c r="F40" s="54">
        <v>11</v>
      </c>
      <c r="G40" s="168">
        <f t="shared" si="0"/>
        <v>402</v>
      </c>
      <c r="H40" s="703"/>
      <c r="I40" s="704"/>
      <c r="J40" s="186"/>
      <c r="K40" s="698"/>
      <c r="L40" s="136" t="s">
        <v>345</v>
      </c>
      <c r="M40" s="56">
        <v>66</v>
      </c>
      <c r="N40" s="56">
        <v>34</v>
      </c>
      <c r="O40" s="56">
        <v>0.8</v>
      </c>
      <c r="P40" s="56">
        <v>0</v>
      </c>
      <c r="Q40" s="56">
        <f t="shared" si="5"/>
        <v>100.8</v>
      </c>
      <c r="R40" s="700"/>
      <c r="S40" s="701"/>
    </row>
    <row r="41" spans="2:19" x14ac:dyDescent="0.2">
      <c r="B41" s="711"/>
      <c r="C41" s="169" t="s">
        <v>345</v>
      </c>
      <c r="D41" s="56">
        <v>2</v>
      </c>
      <c r="E41" s="56">
        <v>2</v>
      </c>
      <c r="F41" s="56">
        <v>0</v>
      </c>
      <c r="G41" s="56">
        <v>0</v>
      </c>
      <c r="H41" s="703" t="s">
        <v>358</v>
      </c>
      <c r="I41" s="704"/>
      <c r="J41" s="186"/>
      <c r="K41" s="699"/>
      <c r="L41" s="140">
        <v>0.6</v>
      </c>
      <c r="M41" s="56">
        <v>98</v>
      </c>
      <c r="N41" s="58">
        <v>52</v>
      </c>
      <c r="O41" s="58">
        <v>1.2</v>
      </c>
      <c r="P41" s="58">
        <v>0</v>
      </c>
      <c r="Q41" s="58">
        <f t="shared" si="5"/>
        <v>151.19999999999999</v>
      </c>
      <c r="R41" s="700"/>
      <c r="S41" s="701"/>
    </row>
    <row r="42" spans="2:19" ht="17.25" customHeight="1" thickBot="1" x14ac:dyDescent="0.25">
      <c r="B42" s="713"/>
      <c r="C42" s="172">
        <v>0.6</v>
      </c>
      <c r="D42" s="57">
        <v>4</v>
      </c>
      <c r="E42" s="57">
        <v>3</v>
      </c>
      <c r="F42" s="57">
        <v>0</v>
      </c>
      <c r="G42" s="57">
        <f t="shared" ref="G42" si="6">+D42+E42+F42</f>
        <v>7</v>
      </c>
      <c r="H42" s="705"/>
      <c r="I42" s="706"/>
      <c r="J42" s="186"/>
      <c r="K42" s="697" t="s">
        <v>357</v>
      </c>
      <c r="L42" s="134" t="s">
        <v>340</v>
      </c>
      <c r="M42" s="55">
        <f>+M43+M44</f>
        <v>77</v>
      </c>
      <c r="N42" s="55">
        <f>N43+N44</f>
        <v>53</v>
      </c>
      <c r="O42" s="55">
        <f>O43+O44</f>
        <v>0</v>
      </c>
      <c r="P42" s="55">
        <v>0</v>
      </c>
      <c r="Q42" s="135">
        <f t="shared" si="5"/>
        <v>130</v>
      </c>
      <c r="R42" s="700" t="s">
        <v>370</v>
      </c>
      <c r="S42" s="701"/>
    </row>
    <row r="43" spans="2:19" ht="15" customHeight="1" x14ac:dyDescent="0.2">
      <c r="B43" s="53"/>
      <c r="K43" s="698"/>
      <c r="L43" s="136" t="s">
        <v>345</v>
      </c>
      <c r="M43" s="56">
        <v>31</v>
      </c>
      <c r="N43" s="56">
        <v>21</v>
      </c>
      <c r="O43" s="56">
        <v>0</v>
      </c>
      <c r="P43" s="56">
        <v>0</v>
      </c>
      <c r="Q43" s="56">
        <f t="shared" si="5"/>
        <v>52</v>
      </c>
      <c r="R43" s="700"/>
      <c r="S43" s="701"/>
    </row>
    <row r="44" spans="2:19" ht="15.75" customHeight="1" x14ac:dyDescent="0.2">
      <c r="B44" s="53"/>
      <c r="K44" s="699"/>
      <c r="L44" s="140">
        <v>0.6</v>
      </c>
      <c r="M44" s="58">
        <v>46</v>
      </c>
      <c r="N44" s="58">
        <v>32</v>
      </c>
      <c r="O44" s="58">
        <v>0</v>
      </c>
      <c r="P44" s="58">
        <v>0</v>
      </c>
      <c r="Q44" s="58">
        <f t="shared" si="5"/>
        <v>78</v>
      </c>
      <c r="R44" s="700"/>
      <c r="S44" s="701"/>
    </row>
    <row r="45" spans="2:19" ht="27" customHeight="1" x14ac:dyDescent="0.2">
      <c r="B45" s="707" t="s">
        <v>696</v>
      </c>
      <c r="C45" s="707"/>
      <c r="D45" s="707"/>
      <c r="E45" s="707"/>
      <c r="F45" s="707"/>
      <c r="G45" s="707"/>
      <c r="H45" s="707"/>
      <c r="I45" s="707"/>
      <c r="J45" s="266"/>
      <c r="K45" s="697" t="s">
        <v>359</v>
      </c>
      <c r="L45" s="134" t="s">
        <v>340</v>
      </c>
      <c r="M45" s="55">
        <f>+M46+M47</f>
        <v>89</v>
      </c>
      <c r="N45" s="55">
        <f>N46+N47</f>
        <v>39</v>
      </c>
      <c r="O45" s="55">
        <f>O46+O47</f>
        <v>3.2</v>
      </c>
      <c r="P45" s="55">
        <v>0</v>
      </c>
      <c r="Q45" s="135">
        <f t="shared" si="5"/>
        <v>131.19999999999999</v>
      </c>
      <c r="R45" s="700" t="s">
        <v>370</v>
      </c>
      <c r="S45" s="701"/>
    </row>
    <row r="46" spans="2:19" x14ac:dyDescent="0.2">
      <c r="B46" s="53"/>
      <c r="K46" s="698"/>
      <c r="L46" s="136" t="s">
        <v>345</v>
      </c>
      <c r="M46" s="56">
        <v>36</v>
      </c>
      <c r="N46" s="56">
        <v>16</v>
      </c>
      <c r="O46" s="56">
        <v>1.2</v>
      </c>
      <c r="P46" s="56">
        <v>1</v>
      </c>
      <c r="Q46" s="56">
        <f t="shared" si="5"/>
        <v>54.2</v>
      </c>
      <c r="R46" s="700"/>
      <c r="S46" s="701"/>
    </row>
    <row r="47" spans="2:19" x14ac:dyDescent="0.2">
      <c r="B47" s="53"/>
      <c r="K47" s="699"/>
      <c r="L47" s="140">
        <v>0.6</v>
      </c>
      <c r="M47" s="58">
        <v>53</v>
      </c>
      <c r="N47" s="58">
        <v>23</v>
      </c>
      <c r="O47" s="58">
        <v>2</v>
      </c>
      <c r="P47" s="58">
        <v>2</v>
      </c>
      <c r="Q47" s="58">
        <f t="shared" si="5"/>
        <v>80</v>
      </c>
      <c r="R47" s="700"/>
      <c r="S47" s="701"/>
    </row>
    <row r="48" spans="2:19" ht="24.75" customHeight="1" x14ac:dyDescent="0.2">
      <c r="B48" s="53"/>
      <c r="K48" s="697" t="s">
        <v>580</v>
      </c>
      <c r="L48" s="134" t="s">
        <v>340</v>
      </c>
      <c r="M48" s="55">
        <f>+M49+M50</f>
        <v>228</v>
      </c>
      <c r="N48" s="55">
        <f>N49+N50</f>
        <v>136</v>
      </c>
      <c r="O48" s="55">
        <f>O49+O50</f>
        <v>12</v>
      </c>
      <c r="P48" s="55">
        <f>P12</f>
        <v>0</v>
      </c>
      <c r="Q48" s="135">
        <f t="shared" si="5"/>
        <v>376</v>
      </c>
      <c r="R48" s="700" t="s">
        <v>370</v>
      </c>
      <c r="S48" s="701"/>
    </row>
    <row r="49" spans="2:19" ht="45.75" customHeight="1" x14ac:dyDescent="0.2">
      <c r="B49" s="53"/>
      <c r="K49" s="698"/>
      <c r="L49" s="136" t="s">
        <v>345</v>
      </c>
      <c r="M49" s="56">
        <v>91</v>
      </c>
      <c r="N49" s="56">
        <v>54</v>
      </c>
      <c r="O49" s="56">
        <v>5</v>
      </c>
      <c r="P49" s="56">
        <v>0</v>
      </c>
      <c r="Q49" s="56">
        <f t="shared" si="5"/>
        <v>150</v>
      </c>
      <c r="R49" s="708"/>
      <c r="S49" s="709"/>
    </row>
    <row r="50" spans="2:19" x14ac:dyDescent="0.2">
      <c r="B50" s="53"/>
      <c r="K50" s="699"/>
      <c r="L50" s="140">
        <v>0.6</v>
      </c>
      <c r="M50" s="58">
        <v>137</v>
      </c>
      <c r="N50" s="58">
        <v>82</v>
      </c>
      <c r="O50" s="58">
        <v>7</v>
      </c>
      <c r="P50" s="58">
        <v>0</v>
      </c>
      <c r="Q50" s="58">
        <f t="shared" si="5"/>
        <v>226</v>
      </c>
      <c r="R50" s="700"/>
      <c r="S50" s="701"/>
    </row>
    <row r="51" spans="2:19" ht="27" customHeight="1" x14ac:dyDescent="0.2">
      <c r="B51" s="53"/>
      <c r="K51" s="697" t="s">
        <v>360</v>
      </c>
      <c r="L51" s="134" t="s">
        <v>340</v>
      </c>
      <c r="M51" s="55">
        <f>+M52+M53</f>
        <v>330</v>
      </c>
      <c r="N51" s="55">
        <f>N52+N53</f>
        <v>178</v>
      </c>
      <c r="O51" s="55">
        <f>O52+O53</f>
        <v>5</v>
      </c>
      <c r="P51" s="55">
        <f>P39+P42+P45</f>
        <v>0</v>
      </c>
      <c r="Q51" s="135">
        <f t="shared" ref="Q51:Q56" si="7">SUM(M51:P51)</f>
        <v>513</v>
      </c>
      <c r="R51" s="700" t="s">
        <v>370</v>
      </c>
      <c r="S51" s="701"/>
    </row>
    <row r="52" spans="2:19" x14ac:dyDescent="0.2">
      <c r="B52" s="53"/>
      <c r="K52" s="698"/>
      <c r="L52" s="136" t="s">
        <v>345</v>
      </c>
      <c r="M52" s="56">
        <v>132</v>
      </c>
      <c r="N52" s="56">
        <v>71</v>
      </c>
      <c r="O52" s="56">
        <v>2</v>
      </c>
      <c r="P52" s="56">
        <v>2</v>
      </c>
      <c r="Q52" s="56">
        <f t="shared" si="7"/>
        <v>207</v>
      </c>
      <c r="R52" s="700"/>
      <c r="S52" s="701"/>
    </row>
    <row r="53" spans="2:19" x14ac:dyDescent="0.2">
      <c r="B53" s="53"/>
      <c r="K53" s="699"/>
      <c r="L53" s="140">
        <v>0.6</v>
      </c>
      <c r="M53" s="58">
        <v>198</v>
      </c>
      <c r="N53" s="58">
        <v>107</v>
      </c>
      <c r="O53" s="58">
        <v>3</v>
      </c>
      <c r="P53" s="58">
        <f>P41+P44+P47</f>
        <v>2</v>
      </c>
      <c r="Q53" s="58">
        <f t="shared" si="7"/>
        <v>310</v>
      </c>
      <c r="R53" s="700"/>
      <c r="S53" s="701"/>
    </row>
    <row r="54" spans="2:19" ht="21" customHeight="1" x14ac:dyDescent="0.2">
      <c r="B54" s="53"/>
      <c r="K54" s="697" t="s">
        <v>361</v>
      </c>
      <c r="L54" s="134" t="s">
        <v>340</v>
      </c>
      <c r="M54" s="55">
        <f>M39+M42+M45</f>
        <v>330</v>
      </c>
      <c r="N54" s="55">
        <f>N12</f>
        <v>164</v>
      </c>
      <c r="O54" s="55">
        <f>O12</f>
        <v>11</v>
      </c>
      <c r="P54" s="55">
        <f>P12</f>
        <v>0</v>
      </c>
      <c r="Q54" s="135">
        <f t="shared" si="7"/>
        <v>505</v>
      </c>
      <c r="R54" s="700" t="s">
        <v>370</v>
      </c>
      <c r="S54" s="701"/>
    </row>
    <row r="55" spans="2:19" ht="15.75" customHeight="1" x14ac:dyDescent="0.2">
      <c r="B55" s="53"/>
      <c r="K55" s="698"/>
      <c r="L55" s="136" t="s">
        <v>345</v>
      </c>
      <c r="M55" s="58">
        <v>0</v>
      </c>
      <c r="N55" s="56">
        <v>0</v>
      </c>
      <c r="O55" s="56">
        <v>0</v>
      </c>
      <c r="P55" s="56">
        <v>0</v>
      </c>
      <c r="Q55" s="56">
        <f t="shared" si="7"/>
        <v>0</v>
      </c>
      <c r="R55" s="703"/>
      <c r="S55" s="704"/>
    </row>
    <row r="56" spans="2:19" ht="13.5" thickBot="1" x14ac:dyDescent="0.25">
      <c r="B56" s="53"/>
      <c r="K56" s="702"/>
      <c r="L56" s="141">
        <v>0.6</v>
      </c>
      <c r="M56" s="57">
        <v>0</v>
      </c>
      <c r="N56" s="57">
        <v>0</v>
      </c>
      <c r="O56" s="57">
        <v>0</v>
      </c>
      <c r="P56" s="57">
        <v>0</v>
      </c>
      <c r="Q56" s="57">
        <f t="shared" si="7"/>
        <v>0</v>
      </c>
      <c r="R56" s="705"/>
      <c r="S56" s="706"/>
    </row>
    <row r="57" spans="2:19" ht="12.75" customHeight="1" x14ac:dyDescent="0.2">
      <c r="B57" s="53"/>
    </row>
    <row r="58" spans="2:19" x14ac:dyDescent="0.2">
      <c r="B58" s="53"/>
      <c r="K58" s="53" t="s">
        <v>581</v>
      </c>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H16:I16"/>
    <mergeCell ref="R16:S16"/>
    <mergeCell ref="H17:I17"/>
    <mergeCell ref="R17:S17"/>
    <mergeCell ref="H18:I18"/>
    <mergeCell ref="K18:K20"/>
    <mergeCell ref="H22:I22"/>
    <mergeCell ref="R22:S22"/>
    <mergeCell ref="H23:I23"/>
    <mergeCell ref="R23:S23"/>
    <mergeCell ref="H24:I24"/>
    <mergeCell ref="K24:K26"/>
    <mergeCell ref="R24:S24"/>
    <mergeCell ref="R18:S18"/>
    <mergeCell ref="B19:B21"/>
    <mergeCell ref="H19:I19"/>
    <mergeCell ref="R19:S19"/>
    <mergeCell ref="H20:I20"/>
    <mergeCell ref="R20:S20"/>
    <mergeCell ref="H21:I21"/>
    <mergeCell ref="K21:K23"/>
    <mergeCell ref="R21:S21"/>
    <mergeCell ref="B22:B2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K51:K53"/>
    <mergeCell ref="R51:S51"/>
    <mergeCell ref="R52:S52"/>
    <mergeCell ref="R53:S53"/>
    <mergeCell ref="K54:K56"/>
    <mergeCell ref="R54:S54"/>
    <mergeCell ref="R55:S55"/>
    <mergeCell ref="R56:S56"/>
    <mergeCell ref="B45:I45"/>
    <mergeCell ref="K45:K47"/>
    <mergeCell ref="R45:S45"/>
    <mergeCell ref="R46:S46"/>
    <mergeCell ref="R47:S47"/>
    <mergeCell ref="K48:K50"/>
    <mergeCell ref="R48:S48"/>
    <mergeCell ref="R49:S49"/>
    <mergeCell ref="R50:S50"/>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A28484C1-8413-4964-9E8D-4EA23DD97CFB}">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3">
    <tabColor theme="0"/>
  </sheetPr>
  <dimension ref="A1:Z301"/>
  <sheetViews>
    <sheetView showGridLines="0" zoomScale="50" zoomScaleNormal="50" zoomScalePageLayoutView="95" workbookViewId="0">
      <pane xSplit="1" topLeftCell="B1" activePane="topRight" state="frozen"/>
      <selection pane="topRight" activeCell="G10" sqref="G10:I10"/>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398"/>
      <c r="C1" s="399"/>
      <c r="D1" s="399"/>
      <c r="E1" s="399"/>
      <c r="F1" s="399"/>
      <c r="G1" s="399"/>
      <c r="H1" s="399"/>
      <c r="I1" s="399"/>
      <c r="J1" s="399"/>
      <c r="K1" s="399"/>
      <c r="L1" s="399"/>
      <c r="M1" s="399"/>
      <c r="N1" s="399"/>
      <c r="O1" s="399"/>
      <c r="P1" s="399"/>
      <c r="Q1" s="399"/>
      <c r="R1" s="399"/>
      <c r="S1" s="399"/>
      <c r="T1" s="399"/>
      <c r="U1" s="400"/>
    </row>
    <row r="2" spans="1:21" ht="25.5" customHeight="1" x14ac:dyDescent="0.2">
      <c r="B2" s="924" t="s">
        <v>129</v>
      </c>
      <c r="C2" s="925"/>
      <c r="D2" s="925"/>
      <c r="E2" s="925"/>
      <c r="F2" s="925"/>
      <c r="G2" s="925"/>
      <c r="H2" s="925"/>
      <c r="I2" s="925"/>
      <c r="J2" s="925"/>
      <c r="K2" s="925"/>
      <c r="L2" s="925"/>
      <c r="M2" s="925"/>
      <c r="N2" s="925"/>
      <c r="O2" s="925"/>
      <c r="P2" s="925"/>
      <c r="Q2" s="925"/>
      <c r="R2" s="925"/>
      <c r="S2" s="925"/>
      <c r="T2" s="925"/>
      <c r="U2" s="926"/>
    </row>
    <row r="3" spans="1:21" ht="21.75" customHeight="1" x14ac:dyDescent="0.2">
      <c r="A3" s="1" t="s">
        <v>569</v>
      </c>
      <c r="B3" s="927" t="s">
        <v>130</v>
      </c>
      <c r="C3" s="928"/>
      <c r="D3" s="928"/>
      <c r="E3" s="928"/>
      <c r="F3" s="928"/>
      <c r="G3" s="928"/>
      <c r="H3" s="928"/>
      <c r="I3" s="928"/>
      <c r="J3" s="928"/>
      <c r="K3" s="928"/>
      <c r="L3" s="928"/>
      <c r="M3" s="928"/>
      <c r="N3" s="928"/>
      <c r="O3" s="928"/>
      <c r="P3" s="928"/>
      <c r="Q3" s="928"/>
      <c r="R3" s="928"/>
      <c r="S3" s="928"/>
      <c r="T3" s="928"/>
      <c r="U3" s="929"/>
    </row>
    <row r="4" spans="1:21" ht="21" customHeight="1" x14ac:dyDescent="0.2">
      <c r="B4" s="823" t="s">
        <v>131</v>
      </c>
      <c r="C4" s="823"/>
      <c r="D4" s="824" t="s">
        <v>132</v>
      </c>
      <c r="E4" s="824"/>
      <c r="F4" s="930" t="s">
        <v>133</v>
      </c>
      <c r="G4" s="822" t="s">
        <v>134</v>
      </c>
      <c r="H4" s="822"/>
      <c r="I4" s="822"/>
      <c r="J4" s="822"/>
      <c r="K4" s="822"/>
      <c r="L4" s="932"/>
      <c r="M4" s="933"/>
      <c r="N4" s="932" t="s">
        <v>135</v>
      </c>
      <c r="O4" s="934"/>
      <c r="P4" s="934"/>
      <c r="Q4" s="934"/>
      <c r="R4" s="933"/>
      <c r="S4" s="935" t="s">
        <v>97</v>
      </c>
      <c r="T4" s="936"/>
      <c r="U4" s="937"/>
    </row>
    <row r="5" spans="1:21" ht="47.25" customHeight="1" x14ac:dyDescent="0.2">
      <c r="B5" s="823"/>
      <c r="C5" s="823"/>
      <c r="D5" s="824"/>
      <c r="E5" s="824"/>
      <c r="F5" s="931"/>
      <c r="G5" s="809" t="s">
        <v>136</v>
      </c>
      <c r="H5" s="824"/>
      <c r="I5" s="824"/>
      <c r="J5" s="809" t="s">
        <v>137</v>
      </c>
      <c r="K5" s="809"/>
      <c r="L5" s="809" t="s">
        <v>805</v>
      </c>
      <c r="M5" s="809"/>
      <c r="N5" s="205" t="s">
        <v>138</v>
      </c>
      <c r="O5" s="205" t="s">
        <v>139</v>
      </c>
      <c r="P5" s="29" t="s">
        <v>140</v>
      </c>
      <c r="Q5" s="941" t="s">
        <v>141</v>
      </c>
      <c r="R5" s="942"/>
      <c r="S5" s="938"/>
      <c r="T5" s="939"/>
      <c r="U5" s="940"/>
    </row>
    <row r="6" spans="1:21" ht="39.75" customHeight="1" x14ac:dyDescent="0.25">
      <c r="B6" s="282" t="s">
        <v>142</v>
      </c>
      <c r="C6" s="284"/>
      <c r="D6" s="887" t="s">
        <v>143</v>
      </c>
      <c r="E6" s="888"/>
      <c r="F6" s="79" t="s">
        <v>144</v>
      </c>
      <c r="G6" s="915"/>
      <c r="H6" s="915"/>
      <c r="I6" s="915"/>
      <c r="J6" s="478" t="s">
        <v>145</v>
      </c>
      <c r="K6" s="478"/>
      <c r="L6" s="889"/>
      <c r="M6" s="889"/>
      <c r="N6" s="106">
        <v>5268448465</v>
      </c>
      <c r="O6" s="30"/>
      <c r="P6" s="31"/>
      <c r="Q6" s="916">
        <v>0</v>
      </c>
      <c r="R6" s="917">
        <v>0</v>
      </c>
      <c r="S6" s="201"/>
      <c r="T6" s="202"/>
      <c r="U6" s="203"/>
    </row>
    <row r="7" spans="1:21" ht="39.75" customHeight="1" x14ac:dyDescent="0.25">
      <c r="B7" s="282" t="s">
        <v>146</v>
      </c>
      <c r="C7" s="284"/>
      <c r="D7" s="887" t="s">
        <v>143</v>
      </c>
      <c r="E7" s="888"/>
      <c r="F7" s="79" t="s">
        <v>144</v>
      </c>
      <c r="G7" s="915"/>
      <c r="H7" s="915"/>
      <c r="I7" s="915"/>
      <c r="J7" s="895" t="s">
        <v>806</v>
      </c>
      <c r="K7" s="895"/>
      <c r="L7" s="895"/>
      <c r="M7" s="895"/>
      <c r="N7" s="32">
        <v>20324681095</v>
      </c>
      <c r="O7" s="30"/>
      <c r="P7" s="31"/>
      <c r="Q7" s="916">
        <v>0</v>
      </c>
      <c r="R7" s="917">
        <v>0</v>
      </c>
      <c r="S7" s="201"/>
      <c r="T7" s="202"/>
      <c r="U7" s="203"/>
    </row>
    <row r="8" spans="1:21" ht="39.75" customHeight="1" x14ac:dyDescent="0.25">
      <c r="B8" s="282" t="s">
        <v>147</v>
      </c>
      <c r="C8" s="284"/>
      <c r="D8" s="887" t="s">
        <v>143</v>
      </c>
      <c r="E8" s="888"/>
      <c r="F8" s="79" t="s">
        <v>144</v>
      </c>
      <c r="G8" s="915"/>
      <c r="H8" s="915"/>
      <c r="I8" s="915"/>
      <c r="J8" s="895" t="s">
        <v>807</v>
      </c>
      <c r="K8" s="895"/>
      <c r="L8" s="895"/>
      <c r="M8" s="895"/>
      <c r="N8" s="32">
        <v>26799206349</v>
      </c>
      <c r="O8" s="30"/>
      <c r="P8" s="31"/>
      <c r="Q8" s="916">
        <v>0</v>
      </c>
      <c r="R8" s="917">
        <v>0</v>
      </c>
      <c r="S8" s="201"/>
      <c r="T8" s="202"/>
      <c r="U8" s="203"/>
    </row>
    <row r="9" spans="1:21" ht="131.25" customHeight="1" x14ac:dyDescent="0.25">
      <c r="B9" s="282" t="s">
        <v>148</v>
      </c>
      <c r="C9" s="284"/>
      <c r="D9" s="887" t="s">
        <v>143</v>
      </c>
      <c r="E9" s="888"/>
      <c r="F9" s="79" t="s">
        <v>144</v>
      </c>
      <c r="G9" s="915"/>
      <c r="H9" s="915"/>
      <c r="I9" s="915"/>
      <c r="J9" s="895" t="s">
        <v>808</v>
      </c>
      <c r="K9" s="895"/>
      <c r="L9" s="895"/>
      <c r="M9" s="895"/>
      <c r="N9" s="33">
        <v>62112039495.099998</v>
      </c>
      <c r="O9" s="210"/>
      <c r="P9" s="34"/>
      <c r="Q9" s="916">
        <v>0</v>
      </c>
      <c r="R9" s="917">
        <v>0</v>
      </c>
      <c r="S9" s="918" t="s">
        <v>424</v>
      </c>
      <c r="T9" s="919"/>
      <c r="U9" s="920"/>
    </row>
    <row r="10" spans="1:21" ht="48.75" customHeight="1" x14ac:dyDescent="0.25">
      <c r="B10" s="282" t="s">
        <v>149</v>
      </c>
      <c r="C10" s="284"/>
      <c r="D10" s="887" t="s">
        <v>143</v>
      </c>
      <c r="E10" s="888"/>
      <c r="F10" s="79" t="s">
        <v>144</v>
      </c>
      <c r="G10" s="915"/>
      <c r="H10" s="915"/>
      <c r="I10" s="915"/>
      <c r="J10" s="895" t="s">
        <v>809</v>
      </c>
      <c r="K10" s="895"/>
      <c r="L10" s="895"/>
      <c r="M10" s="895"/>
      <c r="N10" s="33">
        <v>48547865289.099998</v>
      </c>
      <c r="O10" s="210"/>
      <c r="P10" s="34"/>
      <c r="Q10" s="916">
        <v>0</v>
      </c>
      <c r="R10" s="917">
        <v>0</v>
      </c>
      <c r="S10" s="921"/>
      <c r="T10" s="922"/>
      <c r="U10" s="923"/>
    </row>
    <row r="11" spans="1:21" ht="39.75" customHeight="1" x14ac:dyDescent="0.25">
      <c r="B11" s="282" t="s">
        <v>150</v>
      </c>
      <c r="C11" s="284"/>
      <c r="D11" s="887" t="s">
        <v>143</v>
      </c>
      <c r="E11" s="888"/>
      <c r="F11" s="79" t="s">
        <v>144</v>
      </c>
      <c r="G11" s="915"/>
      <c r="H11" s="915"/>
      <c r="I11" s="915"/>
      <c r="J11" s="895" t="s">
        <v>810</v>
      </c>
      <c r="K11" s="895"/>
      <c r="L11" s="895"/>
      <c r="M11" s="895"/>
      <c r="N11" s="33">
        <v>49940241269.099998</v>
      </c>
      <c r="O11" s="210"/>
      <c r="P11" s="34"/>
      <c r="Q11" s="916">
        <v>0</v>
      </c>
      <c r="R11" s="917">
        <v>0</v>
      </c>
      <c r="S11" s="201"/>
      <c r="T11" s="202"/>
      <c r="U11" s="203"/>
    </row>
    <row r="12" spans="1:21" ht="39.75" customHeight="1" x14ac:dyDescent="0.25">
      <c r="B12" s="282" t="s">
        <v>151</v>
      </c>
      <c r="C12" s="284"/>
      <c r="D12" s="887" t="s">
        <v>143</v>
      </c>
      <c r="E12" s="888"/>
      <c r="F12" s="79" t="s">
        <v>144</v>
      </c>
      <c r="G12" s="915"/>
      <c r="H12" s="915"/>
      <c r="I12" s="915"/>
      <c r="J12" s="895" t="s">
        <v>811</v>
      </c>
      <c r="K12" s="895"/>
      <c r="L12" s="895"/>
      <c r="M12" s="895"/>
      <c r="N12" s="33">
        <v>42430490883.199997</v>
      </c>
      <c r="O12" s="210"/>
      <c r="P12" s="34"/>
      <c r="Q12" s="916">
        <v>0</v>
      </c>
      <c r="R12" s="917">
        <v>0</v>
      </c>
      <c r="S12" s="201"/>
      <c r="T12" s="202"/>
      <c r="U12" s="203"/>
    </row>
    <row r="13" spans="1:21" ht="39.75" customHeight="1" x14ac:dyDescent="0.25">
      <c r="B13" s="282" t="s">
        <v>152</v>
      </c>
      <c r="C13" s="284"/>
      <c r="D13" s="887" t="s">
        <v>143</v>
      </c>
      <c r="E13" s="888"/>
      <c r="F13" s="79" t="s">
        <v>144</v>
      </c>
      <c r="G13" s="915"/>
      <c r="H13" s="915"/>
      <c r="I13" s="915"/>
      <c r="J13" s="895" t="s">
        <v>812</v>
      </c>
      <c r="K13" s="895"/>
      <c r="L13" s="895"/>
      <c r="M13" s="895"/>
      <c r="N13" s="33">
        <v>24948005269.599998</v>
      </c>
      <c r="O13" s="210"/>
      <c r="P13" s="35"/>
      <c r="Q13" s="916">
        <v>0</v>
      </c>
      <c r="R13" s="917">
        <v>0</v>
      </c>
      <c r="S13" s="201"/>
      <c r="T13" s="202"/>
      <c r="U13" s="203"/>
    </row>
    <row r="14" spans="1:21" ht="39.75" customHeight="1" x14ac:dyDescent="0.25">
      <c r="B14" s="906"/>
      <c r="C14" s="907"/>
      <c r="D14" s="908"/>
      <c r="E14" s="909"/>
      <c r="F14" s="36"/>
      <c r="G14" s="910"/>
      <c r="H14" s="910"/>
      <c r="I14" s="910"/>
      <c r="J14" s="911"/>
      <c r="K14" s="911"/>
      <c r="L14" s="912"/>
      <c r="M14" s="912"/>
      <c r="N14" s="108">
        <f>SUM(N6:N13)</f>
        <v>280370978115.09998</v>
      </c>
      <c r="O14" s="37"/>
      <c r="P14" s="38"/>
      <c r="Q14" s="913">
        <v>0</v>
      </c>
      <c r="R14" s="914">
        <v>0</v>
      </c>
      <c r="S14" s="905"/>
      <c r="T14" s="905"/>
      <c r="U14" s="905"/>
    </row>
    <row r="15" spans="1:21" ht="39.75" customHeight="1" x14ac:dyDescent="0.2">
      <c r="B15" s="282"/>
      <c r="C15" s="284"/>
      <c r="D15" s="887" t="s">
        <v>143</v>
      </c>
      <c r="E15" s="888"/>
      <c r="F15" s="79" t="s">
        <v>144</v>
      </c>
      <c r="G15" s="896">
        <v>3111530718</v>
      </c>
      <c r="H15" s="896"/>
      <c r="I15" s="896"/>
      <c r="J15" s="478"/>
      <c r="K15" s="478"/>
      <c r="L15" s="895" t="s">
        <v>153</v>
      </c>
      <c r="M15" s="895"/>
      <c r="N15" s="106"/>
      <c r="O15" s="59">
        <f>123.78/111.82</f>
        <v>1.1069576104453587</v>
      </c>
      <c r="P15" s="39" t="s">
        <v>154</v>
      </c>
      <c r="Q15" s="865">
        <f t="shared" ref="Q15:Q78" si="0">+G15/O15</f>
        <v>2810885158.2384872</v>
      </c>
      <c r="R15" s="866"/>
      <c r="S15" s="652"/>
      <c r="T15" s="652"/>
      <c r="U15" s="652"/>
    </row>
    <row r="16" spans="1:21" ht="39.75" customHeight="1" x14ac:dyDescent="0.2">
      <c r="B16" s="282"/>
      <c r="C16" s="284"/>
      <c r="D16" s="887" t="s">
        <v>143</v>
      </c>
      <c r="E16" s="888"/>
      <c r="F16" s="79" t="s">
        <v>144</v>
      </c>
      <c r="G16" s="804">
        <v>5503863348.5</v>
      </c>
      <c r="H16" s="860"/>
      <c r="I16" s="805"/>
      <c r="J16" s="904"/>
      <c r="K16" s="904"/>
      <c r="L16" s="895" t="s">
        <v>155</v>
      </c>
      <c r="M16" s="895"/>
      <c r="N16" s="32"/>
      <c r="O16" s="59">
        <f>123.78/111.82</f>
        <v>1.1069576104453587</v>
      </c>
      <c r="P16" s="39" t="s">
        <v>154</v>
      </c>
      <c r="Q16" s="865">
        <f t="shared" si="0"/>
        <v>4972063335.1855707</v>
      </c>
      <c r="R16" s="866"/>
      <c r="S16" s="652"/>
      <c r="T16" s="652"/>
      <c r="U16" s="652"/>
    </row>
    <row r="17" spans="2:21" ht="39.75" customHeight="1" x14ac:dyDescent="0.2">
      <c r="B17" s="282"/>
      <c r="C17" s="284"/>
      <c r="D17" s="887" t="s">
        <v>143</v>
      </c>
      <c r="E17" s="888"/>
      <c r="F17" s="79" t="s">
        <v>144</v>
      </c>
      <c r="G17" s="804">
        <v>263457714</v>
      </c>
      <c r="H17" s="860"/>
      <c r="I17" s="805"/>
      <c r="J17" s="904"/>
      <c r="K17" s="904"/>
      <c r="L17" s="895" t="s">
        <v>156</v>
      </c>
      <c r="M17" s="895"/>
      <c r="N17" s="32"/>
      <c r="O17" s="59">
        <f>123.78/111.82</f>
        <v>1.1069576104453587</v>
      </c>
      <c r="P17" s="39" t="s">
        <v>154</v>
      </c>
      <c r="Q17" s="865">
        <f t="shared" si="0"/>
        <v>238001628.53029567</v>
      </c>
      <c r="R17" s="866"/>
      <c r="S17" s="652"/>
      <c r="T17" s="652"/>
      <c r="U17" s="652"/>
    </row>
    <row r="18" spans="2:21" ht="39.75" customHeight="1" x14ac:dyDescent="0.2">
      <c r="B18" s="282"/>
      <c r="C18" s="284"/>
      <c r="D18" s="887" t="s">
        <v>143</v>
      </c>
      <c r="E18" s="888"/>
      <c r="F18" s="79" t="s">
        <v>144</v>
      </c>
      <c r="G18" s="804">
        <v>1636965150</v>
      </c>
      <c r="H18" s="860"/>
      <c r="I18" s="805"/>
      <c r="J18" s="897"/>
      <c r="K18" s="895"/>
      <c r="L18" s="895" t="s">
        <v>157</v>
      </c>
      <c r="M18" s="895"/>
      <c r="N18" s="32"/>
      <c r="O18" s="59">
        <f>123.78/111.82</f>
        <v>1.1069576104453587</v>
      </c>
      <c r="P18" s="39" t="s">
        <v>154</v>
      </c>
      <c r="Q18" s="865">
        <f t="shared" si="0"/>
        <v>1478796599.3940861</v>
      </c>
      <c r="R18" s="866"/>
      <c r="S18" s="652"/>
      <c r="T18" s="652"/>
      <c r="U18" s="652"/>
    </row>
    <row r="19" spans="2:21" ht="33.75" customHeight="1" x14ac:dyDescent="0.2">
      <c r="B19" s="282"/>
      <c r="C19" s="284"/>
      <c r="D19" s="887" t="s">
        <v>143</v>
      </c>
      <c r="E19" s="888"/>
      <c r="F19" s="79" t="s">
        <v>144</v>
      </c>
      <c r="G19" s="804">
        <v>2728275250</v>
      </c>
      <c r="H19" s="860"/>
      <c r="I19" s="805"/>
      <c r="J19" s="904"/>
      <c r="K19" s="904"/>
      <c r="L19" s="895" t="s">
        <v>158</v>
      </c>
      <c r="M19" s="895"/>
      <c r="N19" s="32"/>
      <c r="O19" s="109">
        <f>124.62/111.82</f>
        <v>1.1144696834197818</v>
      </c>
      <c r="P19" s="40" t="s">
        <v>159</v>
      </c>
      <c r="Q19" s="865">
        <f t="shared" si="0"/>
        <v>2448047973.4793773</v>
      </c>
      <c r="R19" s="866"/>
      <c r="S19" s="652"/>
      <c r="T19" s="652"/>
      <c r="U19" s="652"/>
    </row>
    <row r="20" spans="2:21" ht="30" customHeight="1" x14ac:dyDescent="0.2">
      <c r="B20" s="282"/>
      <c r="C20" s="284"/>
      <c r="D20" s="887" t="s">
        <v>143</v>
      </c>
      <c r="E20" s="888"/>
      <c r="F20" s="79" t="s">
        <v>144</v>
      </c>
      <c r="G20" s="804">
        <v>621675000</v>
      </c>
      <c r="H20" s="860"/>
      <c r="I20" s="805"/>
      <c r="J20" s="903"/>
      <c r="K20" s="903"/>
      <c r="L20" s="895" t="s">
        <v>160</v>
      </c>
      <c r="M20" s="895"/>
      <c r="N20" s="32"/>
      <c r="O20" s="109">
        <f>125.37/111.82</f>
        <v>1.1211768914326596</v>
      </c>
      <c r="P20" s="40" t="s">
        <v>161</v>
      </c>
      <c r="Q20" s="865">
        <f t="shared" si="0"/>
        <v>554484314.42928934</v>
      </c>
      <c r="R20" s="866"/>
      <c r="S20" s="652"/>
      <c r="T20" s="652"/>
      <c r="U20" s="652"/>
    </row>
    <row r="21" spans="2:21" ht="30" customHeight="1" x14ac:dyDescent="0.2">
      <c r="B21" s="282"/>
      <c r="C21" s="284"/>
      <c r="D21" s="887" t="s">
        <v>143</v>
      </c>
      <c r="E21" s="888"/>
      <c r="F21" s="79" t="s">
        <v>144</v>
      </c>
      <c r="G21" s="804">
        <v>764295785</v>
      </c>
      <c r="H21" s="860"/>
      <c r="I21" s="805"/>
      <c r="J21" s="903"/>
      <c r="K21" s="903"/>
      <c r="L21" s="895" t="s">
        <v>162</v>
      </c>
      <c r="M21" s="895"/>
      <c r="N21" s="32"/>
      <c r="O21" s="109">
        <f>125.37/111.82</f>
        <v>1.1211768914326596</v>
      </c>
      <c r="P21" s="40" t="s">
        <v>161</v>
      </c>
      <c r="Q21" s="865">
        <f t="shared" si="0"/>
        <v>681690633.15545988</v>
      </c>
      <c r="R21" s="866"/>
      <c r="S21" s="652"/>
      <c r="T21" s="652"/>
      <c r="U21" s="652"/>
    </row>
    <row r="22" spans="2:21" ht="30" customHeight="1" x14ac:dyDescent="0.2">
      <c r="B22" s="282"/>
      <c r="C22" s="284"/>
      <c r="D22" s="887" t="s">
        <v>143</v>
      </c>
      <c r="E22" s="888"/>
      <c r="F22" s="79" t="s">
        <v>144</v>
      </c>
      <c r="G22" s="804">
        <v>872199750</v>
      </c>
      <c r="H22" s="860"/>
      <c r="I22" s="805"/>
      <c r="J22" s="903"/>
      <c r="K22" s="903"/>
      <c r="L22" s="895" t="s">
        <v>163</v>
      </c>
      <c r="M22" s="895"/>
      <c r="N22" s="32"/>
      <c r="O22" s="109">
        <f>125.37/111.82</f>
        <v>1.1211768914326596</v>
      </c>
      <c r="P22" s="40" t="s">
        <v>161</v>
      </c>
      <c r="Q22" s="865">
        <f t="shared" si="0"/>
        <v>777932328.66714525</v>
      </c>
      <c r="R22" s="866"/>
      <c r="S22" s="652"/>
      <c r="T22" s="652"/>
      <c r="U22" s="652"/>
    </row>
    <row r="23" spans="2:21" ht="30" customHeight="1" x14ac:dyDescent="0.2">
      <c r="B23" s="282"/>
      <c r="C23" s="284"/>
      <c r="D23" s="887" t="s">
        <v>143</v>
      </c>
      <c r="E23" s="888"/>
      <c r="F23" s="79" t="s">
        <v>144</v>
      </c>
      <c r="G23" s="804">
        <v>19781458</v>
      </c>
      <c r="H23" s="860"/>
      <c r="I23" s="805"/>
      <c r="J23" s="903"/>
      <c r="K23" s="903"/>
      <c r="L23" s="895" t="s">
        <v>163</v>
      </c>
      <c r="M23" s="895"/>
      <c r="N23" s="32"/>
      <c r="O23" s="109">
        <f>125.37/111.82</f>
        <v>1.1211768914326596</v>
      </c>
      <c r="P23" s="40" t="s">
        <v>161</v>
      </c>
      <c r="Q23" s="865">
        <f t="shared" si="0"/>
        <v>17643476.378399935</v>
      </c>
      <c r="R23" s="866"/>
      <c r="S23" s="652"/>
      <c r="T23" s="652"/>
      <c r="U23" s="652"/>
    </row>
    <row r="24" spans="2:21" ht="30" customHeight="1" x14ac:dyDescent="0.2">
      <c r="B24" s="282"/>
      <c r="C24" s="284"/>
      <c r="D24" s="887" t="s">
        <v>143</v>
      </c>
      <c r="E24" s="888"/>
      <c r="F24" s="79" t="s">
        <v>144</v>
      </c>
      <c r="G24" s="804">
        <v>686624625</v>
      </c>
      <c r="H24" s="860"/>
      <c r="I24" s="805"/>
      <c r="J24" s="902"/>
      <c r="K24" s="902"/>
      <c r="L24" s="895" t="s">
        <v>164</v>
      </c>
      <c r="M24" s="895"/>
      <c r="N24" s="32"/>
      <c r="O24" s="109">
        <f>125.37/111.82</f>
        <v>1.1211768914326596</v>
      </c>
      <c r="P24" s="40" t="s">
        <v>161</v>
      </c>
      <c r="Q24" s="865">
        <f t="shared" si="0"/>
        <v>612414178.57142854</v>
      </c>
      <c r="R24" s="866"/>
      <c r="S24" s="652"/>
      <c r="T24" s="652"/>
      <c r="U24" s="652"/>
    </row>
    <row r="25" spans="2:21" ht="30" customHeight="1" x14ac:dyDescent="0.2">
      <c r="B25" s="282"/>
      <c r="C25" s="284"/>
      <c r="D25" s="887" t="s">
        <v>143</v>
      </c>
      <c r="E25" s="888"/>
      <c r="F25" s="79" t="s">
        <v>144</v>
      </c>
      <c r="G25" s="804">
        <v>2047764587</v>
      </c>
      <c r="H25" s="860"/>
      <c r="I25" s="805"/>
      <c r="J25" s="895"/>
      <c r="K25" s="895"/>
      <c r="L25" s="889" t="s">
        <v>165</v>
      </c>
      <c r="M25" s="889"/>
      <c r="N25" s="32"/>
      <c r="O25" s="109">
        <f>126.15/111.82</f>
        <v>1.1281523877660526</v>
      </c>
      <c r="P25" s="40" t="s">
        <v>166</v>
      </c>
      <c r="Q25" s="865">
        <f t="shared" si="0"/>
        <v>1815148918.8929052</v>
      </c>
      <c r="R25" s="866"/>
      <c r="S25" s="652"/>
      <c r="T25" s="652"/>
      <c r="U25" s="652"/>
    </row>
    <row r="26" spans="2:21" ht="30" customHeight="1" x14ac:dyDescent="0.2">
      <c r="B26" s="282"/>
      <c r="C26" s="284"/>
      <c r="D26" s="887" t="s">
        <v>143</v>
      </c>
      <c r="E26" s="888"/>
      <c r="F26" s="79" t="s">
        <v>144</v>
      </c>
      <c r="G26" s="804">
        <v>3071646881</v>
      </c>
      <c r="H26" s="860"/>
      <c r="I26" s="805"/>
      <c r="J26" s="902"/>
      <c r="K26" s="902"/>
      <c r="L26" s="889" t="s">
        <v>167</v>
      </c>
      <c r="M26" s="889"/>
      <c r="N26" s="32"/>
      <c r="O26" s="109">
        <f>126.15/111.82</f>
        <v>1.1281523877660526</v>
      </c>
      <c r="P26" s="40" t="s">
        <v>166</v>
      </c>
      <c r="Q26" s="865">
        <f t="shared" si="0"/>
        <v>2722723378.7825603</v>
      </c>
      <c r="R26" s="866"/>
      <c r="S26" s="652"/>
      <c r="T26" s="652"/>
      <c r="U26" s="652"/>
    </row>
    <row r="27" spans="2:21" ht="30" customHeight="1" x14ac:dyDescent="0.2">
      <c r="B27" s="282"/>
      <c r="C27" s="284"/>
      <c r="D27" s="887" t="s">
        <v>143</v>
      </c>
      <c r="E27" s="888"/>
      <c r="F27" s="79" t="s">
        <v>144</v>
      </c>
      <c r="G27" s="804">
        <v>3071646881</v>
      </c>
      <c r="H27" s="860"/>
      <c r="I27" s="805"/>
      <c r="J27" s="897"/>
      <c r="K27" s="895"/>
      <c r="L27" s="889" t="s">
        <v>168</v>
      </c>
      <c r="M27" s="889"/>
      <c r="N27" s="32"/>
      <c r="O27" s="109">
        <f>127.78/111.82</f>
        <v>1.1427293865140404</v>
      </c>
      <c r="P27" s="40" t="s">
        <v>169</v>
      </c>
      <c r="Q27" s="865">
        <f t="shared" si="0"/>
        <v>2687991502.8441072</v>
      </c>
      <c r="R27" s="866"/>
      <c r="S27" s="902"/>
      <c r="T27" s="902"/>
      <c r="U27" s="902"/>
    </row>
    <row r="28" spans="2:21" ht="30" customHeight="1" x14ac:dyDescent="0.2">
      <c r="B28" s="282"/>
      <c r="C28" s="284"/>
      <c r="D28" s="887" t="s">
        <v>143</v>
      </c>
      <c r="E28" s="888"/>
      <c r="F28" s="79" t="s">
        <v>144</v>
      </c>
      <c r="G28" s="804">
        <v>1769000000</v>
      </c>
      <c r="H28" s="860"/>
      <c r="I28" s="805"/>
      <c r="J28" s="897"/>
      <c r="K28" s="895"/>
      <c r="L28" s="889" t="s">
        <v>170</v>
      </c>
      <c r="M28" s="889"/>
      <c r="N28" s="32"/>
      <c r="O28" s="109">
        <f>127.78/111.82</f>
        <v>1.1427293865140404</v>
      </c>
      <c r="P28" s="40" t="s">
        <v>169</v>
      </c>
      <c r="Q28" s="865">
        <f t="shared" si="0"/>
        <v>1548048051.3382375</v>
      </c>
      <c r="R28" s="866"/>
      <c r="S28" s="902"/>
      <c r="T28" s="902"/>
      <c r="U28" s="902"/>
    </row>
    <row r="29" spans="2:21" ht="30" customHeight="1" x14ac:dyDescent="0.2">
      <c r="B29" s="282"/>
      <c r="C29" s="284"/>
      <c r="D29" s="887" t="s">
        <v>143</v>
      </c>
      <c r="E29" s="888"/>
      <c r="F29" s="79" t="s">
        <v>144</v>
      </c>
      <c r="G29" s="804">
        <v>2653500000</v>
      </c>
      <c r="H29" s="860"/>
      <c r="I29" s="805"/>
      <c r="J29" s="897"/>
      <c r="K29" s="895"/>
      <c r="L29" s="889" t="s">
        <v>171</v>
      </c>
      <c r="M29" s="889"/>
      <c r="N29" s="32"/>
      <c r="O29" s="109">
        <f>127.78/111.82</f>
        <v>1.1427293865140404</v>
      </c>
      <c r="P29" s="40" t="s">
        <v>169</v>
      </c>
      <c r="Q29" s="865">
        <f t="shared" si="0"/>
        <v>2322072077.0073562</v>
      </c>
      <c r="R29" s="866"/>
      <c r="S29" s="902"/>
      <c r="T29" s="902"/>
      <c r="U29" s="902"/>
    </row>
    <row r="30" spans="2:21" ht="30" customHeight="1" x14ac:dyDescent="0.2">
      <c r="B30" s="282"/>
      <c r="C30" s="284"/>
      <c r="D30" s="887" t="s">
        <v>143</v>
      </c>
      <c r="E30" s="888"/>
      <c r="F30" s="79" t="s">
        <v>144</v>
      </c>
      <c r="G30" s="804">
        <v>2653500000</v>
      </c>
      <c r="H30" s="860"/>
      <c r="I30" s="805"/>
      <c r="J30" s="895"/>
      <c r="K30" s="895"/>
      <c r="L30" s="889" t="s">
        <v>172</v>
      </c>
      <c r="M30" s="889"/>
      <c r="N30" s="32"/>
      <c r="O30" s="109">
        <f>129.41/111.82</f>
        <v>1.1573063852620282</v>
      </c>
      <c r="P30" s="40" t="s">
        <v>173</v>
      </c>
      <c r="Q30" s="865">
        <f t="shared" si="0"/>
        <v>2292824124.8744302</v>
      </c>
      <c r="R30" s="866"/>
      <c r="S30" s="902"/>
      <c r="T30" s="902"/>
      <c r="U30" s="902"/>
    </row>
    <row r="31" spans="2:21" ht="30" customHeight="1" x14ac:dyDescent="0.2">
      <c r="B31" s="282"/>
      <c r="C31" s="284"/>
      <c r="D31" s="887" t="s">
        <v>143</v>
      </c>
      <c r="E31" s="888"/>
      <c r="F31" s="79" t="s">
        <v>144</v>
      </c>
      <c r="G31" s="804">
        <v>2465000000</v>
      </c>
      <c r="H31" s="860"/>
      <c r="I31" s="805"/>
      <c r="J31" s="895"/>
      <c r="K31" s="895"/>
      <c r="L31" s="889" t="s">
        <v>174</v>
      </c>
      <c r="M31" s="889"/>
      <c r="N31" s="32"/>
      <c r="O31" s="109">
        <f>129.41/111.82</f>
        <v>1.1573063852620282</v>
      </c>
      <c r="P31" s="40" t="s">
        <v>173</v>
      </c>
      <c r="Q31" s="865">
        <f t="shared" si="0"/>
        <v>2129945908.3532958</v>
      </c>
      <c r="R31" s="866"/>
      <c r="S31" s="902"/>
      <c r="T31" s="902"/>
      <c r="U31" s="902"/>
    </row>
    <row r="32" spans="2:21" ht="30" customHeight="1" x14ac:dyDescent="0.2">
      <c r="B32" s="282"/>
      <c r="C32" s="284"/>
      <c r="D32" s="887" t="s">
        <v>143</v>
      </c>
      <c r="E32" s="888"/>
      <c r="F32" s="79" t="s">
        <v>144</v>
      </c>
      <c r="G32" s="804">
        <v>3697500000</v>
      </c>
      <c r="H32" s="860"/>
      <c r="I32" s="805"/>
      <c r="J32" s="902"/>
      <c r="K32" s="902"/>
      <c r="L32" s="889" t="s">
        <v>175</v>
      </c>
      <c r="M32" s="889"/>
      <c r="N32" s="32"/>
      <c r="O32" s="109">
        <f>129.41/111.82</f>
        <v>1.1573063852620282</v>
      </c>
      <c r="P32" s="40" t="s">
        <v>173</v>
      </c>
      <c r="Q32" s="865">
        <f t="shared" si="0"/>
        <v>3194918862.5299435</v>
      </c>
      <c r="R32" s="866"/>
      <c r="S32" s="902"/>
      <c r="T32" s="902"/>
      <c r="U32" s="902"/>
    </row>
    <row r="33" spans="2:21" ht="30" customHeight="1" x14ac:dyDescent="0.2">
      <c r="B33" s="282"/>
      <c r="C33" s="284"/>
      <c r="D33" s="887" t="s">
        <v>143</v>
      </c>
      <c r="E33" s="888"/>
      <c r="F33" s="79" t="s">
        <v>144</v>
      </c>
      <c r="G33" s="804">
        <v>3549440000</v>
      </c>
      <c r="H33" s="860"/>
      <c r="I33" s="805"/>
      <c r="J33" s="897"/>
      <c r="K33" s="895"/>
      <c r="L33" s="889" t="s">
        <v>176</v>
      </c>
      <c r="M33" s="889"/>
      <c r="N33" s="32"/>
      <c r="O33" s="109">
        <f>129.41/111.82</f>
        <v>1.1573063852620282</v>
      </c>
      <c r="P33" s="40" t="s">
        <v>173</v>
      </c>
      <c r="Q33" s="865">
        <f t="shared" si="0"/>
        <v>3066983855.9616723</v>
      </c>
      <c r="R33" s="866"/>
      <c r="S33" s="902"/>
      <c r="T33" s="902"/>
      <c r="U33" s="902"/>
    </row>
    <row r="34" spans="2:21" ht="30" customHeight="1" x14ac:dyDescent="0.2">
      <c r="B34" s="282"/>
      <c r="C34" s="284"/>
      <c r="D34" s="887" t="s">
        <v>143</v>
      </c>
      <c r="E34" s="888"/>
      <c r="F34" s="79" t="s">
        <v>144</v>
      </c>
      <c r="G34" s="804">
        <v>15478119</v>
      </c>
      <c r="H34" s="860"/>
      <c r="I34" s="805"/>
      <c r="J34" s="895"/>
      <c r="K34" s="895"/>
      <c r="L34" s="889" t="s">
        <v>177</v>
      </c>
      <c r="M34" s="889"/>
      <c r="N34" s="32"/>
      <c r="O34" s="109">
        <f>130.63/111.82</f>
        <v>1.1682167769629763</v>
      </c>
      <c r="P34" s="40" t="s">
        <v>178</v>
      </c>
      <c r="Q34" s="865">
        <f t="shared" si="0"/>
        <v>13249355.17553395</v>
      </c>
      <c r="R34" s="866"/>
      <c r="S34" s="902"/>
      <c r="T34" s="902"/>
      <c r="U34" s="902"/>
    </row>
    <row r="35" spans="2:21" ht="30" customHeight="1" x14ac:dyDescent="0.2">
      <c r="B35" s="282"/>
      <c r="C35" s="284"/>
      <c r="D35" s="887" t="s">
        <v>143</v>
      </c>
      <c r="E35" s="888"/>
      <c r="F35" s="79" t="s">
        <v>144</v>
      </c>
      <c r="G35" s="804">
        <v>2068530699</v>
      </c>
      <c r="H35" s="860"/>
      <c r="I35" s="805"/>
      <c r="J35" s="895"/>
      <c r="K35" s="895"/>
      <c r="L35" s="889" t="s">
        <v>179</v>
      </c>
      <c r="M35" s="889"/>
      <c r="N35" s="32"/>
      <c r="O35" s="109">
        <f>130.63/111.82</f>
        <v>1.1682167769629763</v>
      </c>
      <c r="P35" s="40" t="s">
        <v>178</v>
      </c>
      <c r="Q35" s="865">
        <f t="shared" si="0"/>
        <v>1770673679.5696239</v>
      </c>
      <c r="R35" s="866"/>
      <c r="S35" s="902"/>
      <c r="T35" s="902"/>
      <c r="U35" s="902"/>
    </row>
    <row r="36" spans="2:21" ht="30" customHeight="1" x14ac:dyDescent="0.2">
      <c r="B36" s="282"/>
      <c r="C36" s="284"/>
      <c r="D36" s="887" t="s">
        <v>143</v>
      </c>
      <c r="E36" s="888"/>
      <c r="F36" s="79" t="s">
        <v>144</v>
      </c>
      <c r="G36" s="804">
        <v>3102796048</v>
      </c>
      <c r="H36" s="860"/>
      <c r="I36" s="805"/>
      <c r="J36" s="895"/>
      <c r="K36" s="895"/>
      <c r="L36" s="889" t="s">
        <v>180</v>
      </c>
      <c r="M36" s="889"/>
      <c r="N36" s="32"/>
      <c r="O36" s="109">
        <f>130.63/111.82</f>
        <v>1.1682167769629763</v>
      </c>
      <c r="P36" s="40" t="s">
        <v>178</v>
      </c>
      <c r="Q36" s="865">
        <f t="shared" si="0"/>
        <v>2656010518.9264331</v>
      </c>
      <c r="R36" s="866"/>
      <c r="S36" s="902"/>
      <c r="T36" s="902"/>
      <c r="U36" s="902"/>
    </row>
    <row r="37" spans="2:21" ht="30" customHeight="1" x14ac:dyDescent="0.2">
      <c r="B37" s="282"/>
      <c r="C37" s="284"/>
      <c r="D37" s="887" t="s">
        <v>143</v>
      </c>
      <c r="E37" s="888"/>
      <c r="F37" s="79" t="s">
        <v>144</v>
      </c>
      <c r="G37" s="804">
        <v>3144320000</v>
      </c>
      <c r="H37" s="860"/>
      <c r="I37" s="805"/>
      <c r="J37" s="897"/>
      <c r="K37" s="895"/>
      <c r="L37" s="889" t="s">
        <v>181</v>
      </c>
      <c r="M37" s="889"/>
      <c r="N37" s="32"/>
      <c r="O37" s="109">
        <f>130.63/111.82</f>
        <v>1.1682167769629763</v>
      </c>
      <c r="P37" s="40" t="s">
        <v>178</v>
      </c>
      <c r="Q37" s="865">
        <f t="shared" si="0"/>
        <v>2691555250.7081065</v>
      </c>
      <c r="R37" s="866"/>
      <c r="S37" s="902"/>
      <c r="T37" s="902"/>
      <c r="U37" s="902"/>
    </row>
    <row r="38" spans="2:21" ht="30" customHeight="1" x14ac:dyDescent="0.2">
      <c r="B38" s="282"/>
      <c r="C38" s="284"/>
      <c r="D38" s="887" t="s">
        <v>143</v>
      </c>
      <c r="E38" s="888"/>
      <c r="F38" s="79" t="s">
        <v>144</v>
      </c>
      <c r="G38" s="804">
        <v>2453430908</v>
      </c>
      <c r="H38" s="860"/>
      <c r="I38" s="805"/>
      <c r="J38" s="895"/>
      <c r="K38" s="895"/>
      <c r="L38" s="889" t="s">
        <v>182</v>
      </c>
      <c r="M38" s="889"/>
      <c r="N38" s="32"/>
      <c r="O38" s="109">
        <f>131.28/111.82</f>
        <v>1.1740296905741372</v>
      </c>
      <c r="P38" s="40" t="s">
        <v>183</v>
      </c>
      <c r="Q38" s="865">
        <f t="shared" si="0"/>
        <v>2089752011.9786713</v>
      </c>
      <c r="R38" s="866"/>
      <c r="S38" s="902"/>
      <c r="T38" s="902"/>
      <c r="U38" s="902"/>
    </row>
    <row r="39" spans="2:21" ht="30" customHeight="1" x14ac:dyDescent="0.2">
      <c r="B39" s="282"/>
      <c r="C39" s="284"/>
      <c r="D39" s="887" t="s">
        <v>143</v>
      </c>
      <c r="E39" s="888"/>
      <c r="F39" s="79" t="s">
        <v>144</v>
      </c>
      <c r="G39" s="804">
        <v>3884800000</v>
      </c>
      <c r="H39" s="860"/>
      <c r="I39" s="805"/>
      <c r="J39" s="895"/>
      <c r="K39" s="895"/>
      <c r="L39" s="889" t="s">
        <v>184</v>
      </c>
      <c r="M39" s="889"/>
      <c r="N39" s="32"/>
      <c r="O39" s="109">
        <f>131.28/111.82</f>
        <v>1.1740296905741372</v>
      </c>
      <c r="P39" s="40" t="s">
        <v>183</v>
      </c>
      <c r="Q39" s="865">
        <f t="shared" si="0"/>
        <v>3308945277.2699566</v>
      </c>
      <c r="R39" s="866"/>
      <c r="S39" s="902"/>
      <c r="T39" s="902"/>
      <c r="U39" s="902"/>
    </row>
    <row r="40" spans="2:21" ht="30" customHeight="1" x14ac:dyDescent="0.2">
      <c r="B40" s="282"/>
      <c r="C40" s="284"/>
      <c r="D40" s="887" t="s">
        <v>143</v>
      </c>
      <c r="E40" s="888"/>
      <c r="F40" s="79" t="s">
        <v>144</v>
      </c>
      <c r="G40" s="804">
        <v>3680146362</v>
      </c>
      <c r="H40" s="860"/>
      <c r="I40" s="805"/>
      <c r="J40" s="895"/>
      <c r="K40" s="895"/>
      <c r="L40" s="889" t="s">
        <v>184</v>
      </c>
      <c r="M40" s="889"/>
      <c r="N40" s="32"/>
      <c r="O40" s="109">
        <f>131.28/111.82</f>
        <v>1.1740296905741372</v>
      </c>
      <c r="P40" s="40" t="s">
        <v>183</v>
      </c>
      <c r="Q40" s="865">
        <f t="shared" si="0"/>
        <v>3134628017.9680066</v>
      </c>
      <c r="R40" s="866"/>
      <c r="S40" s="902"/>
      <c r="T40" s="902"/>
      <c r="U40" s="902"/>
    </row>
    <row r="41" spans="2:21" ht="30" customHeight="1" x14ac:dyDescent="0.2">
      <c r="B41" s="282"/>
      <c r="C41" s="284"/>
      <c r="D41" s="887" t="s">
        <v>143</v>
      </c>
      <c r="E41" s="888"/>
      <c r="F41" s="79" t="s">
        <v>144</v>
      </c>
      <c r="G41" s="804">
        <v>1524124667</v>
      </c>
      <c r="H41" s="860"/>
      <c r="I41" s="805"/>
      <c r="J41" s="895"/>
      <c r="K41" s="895"/>
      <c r="L41" s="889" t="s">
        <v>185</v>
      </c>
      <c r="M41" s="889"/>
      <c r="N41" s="32"/>
      <c r="O41" s="109">
        <f>131.95/111.82</f>
        <v>1.1800214630656412</v>
      </c>
      <c r="P41" s="40" t="s">
        <v>186</v>
      </c>
      <c r="Q41" s="865">
        <f t="shared" si="0"/>
        <v>1291607580.6285715</v>
      </c>
      <c r="R41" s="866"/>
      <c r="S41" s="902"/>
      <c r="T41" s="902"/>
      <c r="U41" s="902"/>
    </row>
    <row r="42" spans="2:21" ht="30" customHeight="1" x14ac:dyDescent="0.2">
      <c r="B42" s="282"/>
      <c r="C42" s="284"/>
      <c r="D42" s="887" t="s">
        <v>143</v>
      </c>
      <c r="E42" s="888"/>
      <c r="F42" s="79" t="s">
        <v>144</v>
      </c>
      <c r="G42" s="896">
        <v>2286187000</v>
      </c>
      <c r="H42" s="896"/>
      <c r="I42" s="896"/>
      <c r="J42" s="895"/>
      <c r="K42" s="895"/>
      <c r="L42" s="889" t="s">
        <v>187</v>
      </c>
      <c r="M42" s="889"/>
      <c r="N42" s="32"/>
      <c r="O42" s="109">
        <f>131.95/111.82</f>
        <v>1.1800214630656412</v>
      </c>
      <c r="P42" s="40" t="s">
        <v>186</v>
      </c>
      <c r="Q42" s="865">
        <f t="shared" si="0"/>
        <v>1937411370.5191362</v>
      </c>
      <c r="R42" s="866"/>
      <c r="S42" s="652"/>
      <c r="T42" s="652"/>
      <c r="U42" s="652"/>
    </row>
    <row r="43" spans="2:21" ht="30" customHeight="1" x14ac:dyDescent="0.2">
      <c r="B43" s="282"/>
      <c r="C43" s="284"/>
      <c r="D43" s="887" t="s">
        <v>143</v>
      </c>
      <c r="E43" s="888"/>
      <c r="F43" s="79" t="s">
        <v>144</v>
      </c>
      <c r="G43" s="896">
        <v>2172591291</v>
      </c>
      <c r="H43" s="896"/>
      <c r="I43" s="896"/>
      <c r="J43" s="895"/>
      <c r="K43" s="895"/>
      <c r="L43" s="889" t="s">
        <v>187</v>
      </c>
      <c r="M43" s="889"/>
      <c r="N43" s="32"/>
      <c r="O43" s="109">
        <f>131.95/111.82</f>
        <v>1.1800214630656412</v>
      </c>
      <c r="P43" s="40" t="s">
        <v>186</v>
      </c>
      <c r="Q43" s="865">
        <f t="shared" si="0"/>
        <v>1841145571.501478</v>
      </c>
      <c r="R43" s="866"/>
      <c r="S43" s="652"/>
      <c r="T43" s="652"/>
      <c r="U43" s="652"/>
    </row>
    <row r="44" spans="2:21" ht="30" customHeight="1" x14ac:dyDescent="0.2">
      <c r="B44" s="282"/>
      <c r="C44" s="284"/>
      <c r="D44" s="887" t="s">
        <v>143</v>
      </c>
      <c r="E44" s="888"/>
      <c r="F44" s="79" t="s">
        <v>144</v>
      </c>
      <c r="G44" s="896">
        <v>2300677333</v>
      </c>
      <c r="H44" s="896"/>
      <c r="I44" s="896"/>
      <c r="J44" s="895"/>
      <c r="K44" s="895"/>
      <c r="L44" s="889" t="s">
        <v>188</v>
      </c>
      <c r="M44" s="889"/>
      <c r="N44" s="41"/>
      <c r="O44" s="109">
        <f>132.58/111.82</f>
        <v>1.1856555177964587</v>
      </c>
      <c r="P44" s="40" t="s">
        <v>189</v>
      </c>
      <c r="Q44" s="865">
        <f t="shared" si="0"/>
        <v>1940426454.7900133</v>
      </c>
      <c r="R44" s="866"/>
      <c r="S44" s="902"/>
      <c r="T44" s="902"/>
      <c r="U44" s="902"/>
    </row>
    <row r="45" spans="2:21" ht="30" customHeight="1" x14ac:dyDescent="0.2">
      <c r="B45" s="282"/>
      <c r="C45" s="284"/>
      <c r="D45" s="887" t="s">
        <v>143</v>
      </c>
      <c r="E45" s="888"/>
      <c r="F45" s="79" t="s">
        <v>144</v>
      </c>
      <c r="G45" s="896">
        <v>3451016000</v>
      </c>
      <c r="H45" s="896"/>
      <c r="I45" s="896"/>
      <c r="J45" s="895"/>
      <c r="K45" s="895"/>
      <c r="L45" s="889" t="s">
        <v>190</v>
      </c>
      <c r="M45" s="889" t="s">
        <v>190</v>
      </c>
      <c r="N45" s="41"/>
      <c r="O45" s="109">
        <f>132.58/111.82</f>
        <v>1.1856555177964587</v>
      </c>
      <c r="P45" s="40" t="s">
        <v>189</v>
      </c>
      <c r="Q45" s="865">
        <f t="shared" si="0"/>
        <v>2910639682.6067276</v>
      </c>
      <c r="R45" s="866"/>
      <c r="S45" s="902"/>
      <c r="T45" s="902"/>
      <c r="U45" s="902"/>
    </row>
    <row r="46" spans="2:21" ht="30" customHeight="1" x14ac:dyDescent="0.2">
      <c r="B46" s="282"/>
      <c r="C46" s="284"/>
      <c r="D46" s="887" t="s">
        <v>143</v>
      </c>
      <c r="E46" s="888"/>
      <c r="F46" s="79" t="s">
        <v>144</v>
      </c>
      <c r="G46" s="896">
        <v>3451016000</v>
      </c>
      <c r="H46" s="896"/>
      <c r="I46" s="896"/>
      <c r="J46" s="895"/>
      <c r="K46" s="895"/>
      <c r="L46" s="889" t="s">
        <v>191</v>
      </c>
      <c r="M46" s="889" t="s">
        <v>191</v>
      </c>
      <c r="N46" s="41"/>
      <c r="O46" s="109">
        <f>132.58/111.82</f>
        <v>1.1856555177964587</v>
      </c>
      <c r="P46" s="40" t="s">
        <v>189</v>
      </c>
      <c r="Q46" s="865">
        <f t="shared" si="0"/>
        <v>2910639682.6067276</v>
      </c>
      <c r="R46" s="866"/>
      <c r="S46" s="902"/>
      <c r="T46" s="902"/>
      <c r="U46" s="902"/>
    </row>
    <row r="47" spans="2:21" ht="30" customHeight="1" x14ac:dyDescent="0.2">
      <c r="B47" s="282"/>
      <c r="C47" s="284"/>
      <c r="D47" s="887" t="s">
        <v>143</v>
      </c>
      <c r="E47" s="888"/>
      <c r="F47" s="79" t="s">
        <v>144</v>
      </c>
      <c r="G47" s="896">
        <v>1592666667</v>
      </c>
      <c r="H47" s="896"/>
      <c r="I47" s="896"/>
      <c r="J47" s="895"/>
      <c r="K47" s="895"/>
      <c r="L47" s="889">
        <v>42594</v>
      </c>
      <c r="M47" s="889">
        <v>42594</v>
      </c>
      <c r="N47" s="41"/>
      <c r="O47" s="109">
        <f>133.27/111.82</f>
        <v>1.1918261491683064</v>
      </c>
      <c r="P47" s="40" t="s">
        <v>192</v>
      </c>
      <c r="Q47" s="865">
        <f t="shared" si="0"/>
        <v>1336324654.4904327</v>
      </c>
      <c r="R47" s="866"/>
      <c r="S47" s="902"/>
      <c r="T47" s="902"/>
      <c r="U47" s="902"/>
    </row>
    <row r="48" spans="2:21" ht="30" customHeight="1" x14ac:dyDescent="0.2">
      <c r="B48" s="282"/>
      <c r="C48" s="284"/>
      <c r="D48" s="887" t="s">
        <v>143</v>
      </c>
      <c r="E48" s="888"/>
      <c r="F48" s="79" t="s">
        <v>144</v>
      </c>
      <c r="G48" s="896">
        <v>733125000</v>
      </c>
      <c r="H48" s="896"/>
      <c r="I48" s="896"/>
      <c r="J48" s="895"/>
      <c r="K48" s="895"/>
      <c r="L48" s="889">
        <v>42601</v>
      </c>
      <c r="M48" s="889">
        <v>42601</v>
      </c>
      <c r="N48" s="41"/>
      <c r="O48" s="109">
        <f>133.27/111.82</f>
        <v>1.1918261491683064</v>
      </c>
      <c r="P48" s="40" t="s">
        <v>192</v>
      </c>
      <c r="Q48" s="865">
        <f t="shared" si="0"/>
        <v>615127466.79672837</v>
      </c>
      <c r="R48" s="866"/>
      <c r="S48" s="902"/>
      <c r="T48" s="902"/>
      <c r="U48" s="902"/>
    </row>
    <row r="49" spans="2:21" ht="30" customHeight="1" x14ac:dyDescent="0.2">
      <c r="B49" s="282"/>
      <c r="C49" s="284"/>
      <c r="D49" s="887" t="s">
        <v>143</v>
      </c>
      <c r="E49" s="888"/>
      <c r="F49" s="79" t="s">
        <v>144</v>
      </c>
      <c r="G49" s="896">
        <v>2360000000</v>
      </c>
      <c r="H49" s="896"/>
      <c r="I49" s="896"/>
      <c r="J49" s="895"/>
      <c r="K49" s="895"/>
      <c r="L49" s="889">
        <v>42613</v>
      </c>
      <c r="M49" s="889">
        <v>42613</v>
      </c>
      <c r="N49" s="41"/>
      <c r="O49" s="109">
        <f>133.27/111.82</f>
        <v>1.1918261491683064</v>
      </c>
      <c r="P49" s="40" t="s">
        <v>192</v>
      </c>
      <c r="Q49" s="865">
        <f t="shared" si="0"/>
        <v>1980154573.4223752</v>
      </c>
      <c r="R49" s="866"/>
      <c r="S49" s="902"/>
      <c r="T49" s="902"/>
      <c r="U49" s="902"/>
    </row>
    <row r="50" spans="2:21" ht="30" customHeight="1" x14ac:dyDescent="0.2">
      <c r="B50" s="282"/>
      <c r="C50" s="284"/>
      <c r="D50" s="887" t="s">
        <v>143</v>
      </c>
      <c r="E50" s="888"/>
      <c r="F50" s="79" t="s">
        <v>144</v>
      </c>
      <c r="G50" s="896">
        <v>1655875000</v>
      </c>
      <c r="H50" s="896"/>
      <c r="I50" s="896"/>
      <c r="J50" s="895"/>
      <c r="K50" s="895"/>
      <c r="L50" s="889">
        <v>42613</v>
      </c>
      <c r="M50" s="889">
        <v>42613</v>
      </c>
      <c r="N50" s="41"/>
      <c r="O50" s="109">
        <f>133.27/111.82</f>
        <v>1.1918261491683064</v>
      </c>
      <c r="P50" s="40" t="s">
        <v>192</v>
      </c>
      <c r="Q50" s="865">
        <f t="shared" si="0"/>
        <v>1389359514.5193965</v>
      </c>
      <c r="R50" s="866"/>
      <c r="S50" s="902"/>
      <c r="T50" s="902"/>
      <c r="U50" s="902"/>
    </row>
    <row r="51" spans="2:21" ht="30" customHeight="1" x14ac:dyDescent="0.2">
      <c r="B51" s="282"/>
      <c r="C51" s="284"/>
      <c r="D51" s="887" t="s">
        <v>143</v>
      </c>
      <c r="E51" s="888"/>
      <c r="F51" s="79" t="s">
        <v>144</v>
      </c>
      <c r="G51" s="896">
        <v>29000000</v>
      </c>
      <c r="H51" s="896"/>
      <c r="I51" s="896"/>
      <c r="J51" s="895"/>
      <c r="K51" s="895"/>
      <c r="L51" s="889">
        <v>42614</v>
      </c>
      <c r="M51" s="889">
        <v>42614</v>
      </c>
      <c r="N51" s="41"/>
      <c r="O51" s="109">
        <f>132.85/111.82</f>
        <v>1.1880701126810946</v>
      </c>
      <c r="P51" s="40" t="s">
        <v>193</v>
      </c>
      <c r="Q51" s="865">
        <f t="shared" si="0"/>
        <v>24409333.835152429</v>
      </c>
      <c r="R51" s="866"/>
      <c r="S51" s="902"/>
      <c r="T51" s="902"/>
      <c r="U51" s="902"/>
    </row>
    <row r="52" spans="2:21" ht="30" customHeight="1" x14ac:dyDescent="0.2">
      <c r="B52" s="282"/>
      <c r="C52" s="284"/>
      <c r="D52" s="887" t="s">
        <v>143</v>
      </c>
      <c r="E52" s="888"/>
      <c r="F52" s="79" t="s">
        <v>144</v>
      </c>
      <c r="G52" s="896">
        <v>600000000</v>
      </c>
      <c r="H52" s="896"/>
      <c r="I52" s="896"/>
      <c r="J52" s="895"/>
      <c r="K52" s="895"/>
      <c r="L52" s="889">
        <v>42627</v>
      </c>
      <c r="M52" s="889">
        <v>42627</v>
      </c>
      <c r="N52" s="41"/>
      <c r="O52" s="109">
        <f>132.85/111.82</f>
        <v>1.1880701126810946</v>
      </c>
      <c r="P52" s="40" t="s">
        <v>193</v>
      </c>
      <c r="Q52" s="865">
        <f t="shared" si="0"/>
        <v>505020700.0376364</v>
      </c>
      <c r="R52" s="866"/>
      <c r="S52" s="902"/>
      <c r="T52" s="902"/>
      <c r="U52" s="902"/>
    </row>
    <row r="53" spans="2:21" ht="30" customHeight="1" x14ac:dyDescent="0.2">
      <c r="B53" s="282"/>
      <c r="C53" s="284"/>
      <c r="D53" s="887" t="s">
        <v>143</v>
      </c>
      <c r="E53" s="888"/>
      <c r="F53" s="79" t="s">
        <v>144</v>
      </c>
      <c r="G53" s="896">
        <v>3570400000</v>
      </c>
      <c r="H53" s="896"/>
      <c r="I53" s="896"/>
      <c r="J53" s="895"/>
      <c r="K53" s="895"/>
      <c r="L53" s="889">
        <v>42629</v>
      </c>
      <c r="M53" s="889">
        <v>42629</v>
      </c>
      <c r="N53" s="41"/>
      <c r="O53" s="109">
        <f>132.85/111.82</f>
        <v>1.1880701126810946</v>
      </c>
      <c r="P53" s="40" t="s">
        <v>193</v>
      </c>
      <c r="Q53" s="865">
        <f t="shared" si="0"/>
        <v>3005209845.6906285</v>
      </c>
      <c r="R53" s="866"/>
      <c r="S53" s="902"/>
      <c r="T53" s="902"/>
      <c r="U53" s="902"/>
    </row>
    <row r="54" spans="2:21" ht="30" customHeight="1" x14ac:dyDescent="0.2">
      <c r="B54" s="282"/>
      <c r="C54" s="284"/>
      <c r="D54" s="887" t="s">
        <v>143</v>
      </c>
      <c r="E54" s="888"/>
      <c r="F54" s="79" t="s">
        <v>144</v>
      </c>
      <c r="G54" s="896">
        <v>1780266667</v>
      </c>
      <c r="H54" s="896"/>
      <c r="I54" s="896"/>
      <c r="J54" s="895"/>
      <c r="K54" s="895"/>
      <c r="L54" s="889">
        <v>42627</v>
      </c>
      <c r="M54" s="889">
        <v>42629</v>
      </c>
      <c r="N54" s="41"/>
      <c r="O54" s="109">
        <f>132.85/111.82</f>
        <v>1.1880701126810946</v>
      </c>
      <c r="P54" s="40" t="s">
        <v>193</v>
      </c>
      <c r="Q54" s="865">
        <f t="shared" si="0"/>
        <v>1498452530.7033496</v>
      </c>
      <c r="R54" s="866"/>
      <c r="S54" s="902"/>
      <c r="T54" s="902"/>
      <c r="U54" s="902"/>
    </row>
    <row r="55" spans="2:21" ht="30" customHeight="1" x14ac:dyDescent="0.2">
      <c r="B55" s="282"/>
      <c r="C55" s="284"/>
      <c r="D55" s="887" t="s">
        <v>143</v>
      </c>
      <c r="E55" s="888"/>
      <c r="F55" s="79" t="s">
        <v>144</v>
      </c>
      <c r="G55" s="896">
        <v>5000000000</v>
      </c>
      <c r="H55" s="896"/>
      <c r="I55" s="896"/>
      <c r="J55" s="895"/>
      <c r="K55" s="895"/>
      <c r="L55" s="889">
        <v>42657</v>
      </c>
      <c r="M55" s="889">
        <v>42657</v>
      </c>
      <c r="N55" s="41"/>
      <c r="O55" s="109">
        <f>132.78/111.82</f>
        <v>1.1874441065998929</v>
      </c>
      <c r="P55" s="40" t="s">
        <v>194</v>
      </c>
      <c r="Q55" s="865">
        <f t="shared" si="0"/>
        <v>4210724506.702816</v>
      </c>
      <c r="R55" s="866"/>
      <c r="S55" s="902"/>
      <c r="T55" s="902"/>
      <c r="U55" s="902"/>
    </row>
    <row r="56" spans="2:21" ht="30" customHeight="1" x14ac:dyDescent="0.2">
      <c r="B56" s="282"/>
      <c r="C56" s="284"/>
      <c r="D56" s="887" t="s">
        <v>143</v>
      </c>
      <c r="E56" s="888"/>
      <c r="F56" s="79" t="s">
        <v>144</v>
      </c>
      <c r="G56" s="896">
        <v>2900000000</v>
      </c>
      <c r="H56" s="896"/>
      <c r="I56" s="896"/>
      <c r="J56" s="895"/>
      <c r="K56" s="895"/>
      <c r="L56" s="889" t="s">
        <v>195</v>
      </c>
      <c r="M56" s="889" t="s">
        <v>195</v>
      </c>
      <c r="N56" s="41"/>
      <c r="O56" s="109">
        <f>132.78/111.82</f>
        <v>1.1874441065998929</v>
      </c>
      <c r="P56" s="40" t="s">
        <v>194</v>
      </c>
      <c r="Q56" s="865">
        <f t="shared" si="0"/>
        <v>2442220213.8876333</v>
      </c>
      <c r="R56" s="866"/>
      <c r="S56" s="902"/>
      <c r="T56" s="902"/>
      <c r="U56" s="902"/>
    </row>
    <row r="57" spans="2:21" ht="30" customHeight="1" x14ac:dyDescent="0.2">
      <c r="B57" s="282"/>
      <c r="C57" s="284"/>
      <c r="D57" s="887" t="s">
        <v>143</v>
      </c>
      <c r="E57" s="888"/>
      <c r="F57" s="79" t="s">
        <v>144</v>
      </c>
      <c r="G57" s="896">
        <v>3570400000</v>
      </c>
      <c r="H57" s="896"/>
      <c r="I57" s="896"/>
      <c r="J57" s="895"/>
      <c r="K57" s="895"/>
      <c r="L57" s="889" t="s">
        <v>196</v>
      </c>
      <c r="M57" s="889" t="s">
        <v>196</v>
      </c>
      <c r="N57" s="41"/>
      <c r="O57" s="109">
        <f>132.78/111.82</f>
        <v>1.1874441065998929</v>
      </c>
      <c r="P57" s="40" t="s">
        <v>194</v>
      </c>
      <c r="Q57" s="865">
        <f t="shared" si="0"/>
        <v>3006794155.746347</v>
      </c>
      <c r="R57" s="866"/>
      <c r="S57" s="902"/>
      <c r="T57" s="902"/>
      <c r="U57" s="902"/>
    </row>
    <row r="58" spans="2:21" ht="30" customHeight="1" x14ac:dyDescent="0.2">
      <c r="B58" s="282"/>
      <c r="C58" s="284"/>
      <c r="D58" s="887" t="s">
        <v>143</v>
      </c>
      <c r="E58" s="888"/>
      <c r="F58" s="79" t="s">
        <v>144</v>
      </c>
      <c r="G58" s="896">
        <v>5000000000</v>
      </c>
      <c r="H58" s="896"/>
      <c r="I58" s="896"/>
      <c r="J58" s="895"/>
      <c r="K58" s="895"/>
      <c r="L58" s="889" t="s">
        <v>197</v>
      </c>
      <c r="M58" s="889" t="s">
        <v>197</v>
      </c>
      <c r="N58" s="41"/>
      <c r="O58" s="109">
        <f>132.78/111.82</f>
        <v>1.1874441065998929</v>
      </c>
      <c r="P58" s="40" t="s">
        <v>194</v>
      </c>
      <c r="Q58" s="865">
        <f t="shared" si="0"/>
        <v>4210724506.702816</v>
      </c>
      <c r="R58" s="866"/>
      <c r="S58" s="900"/>
      <c r="T58" s="900"/>
      <c r="U58" s="900"/>
    </row>
    <row r="59" spans="2:21" ht="31.5" customHeight="1" x14ac:dyDescent="0.2">
      <c r="B59" s="282"/>
      <c r="C59" s="284"/>
      <c r="D59" s="887" t="s">
        <v>143</v>
      </c>
      <c r="E59" s="888"/>
      <c r="F59" s="79" t="s">
        <v>144</v>
      </c>
      <c r="G59" s="896">
        <v>433333333</v>
      </c>
      <c r="H59" s="896"/>
      <c r="I59" s="896"/>
      <c r="J59" s="895"/>
      <c r="K59" s="895"/>
      <c r="L59" s="889" t="s">
        <v>197</v>
      </c>
      <c r="M59" s="889" t="s">
        <v>197</v>
      </c>
      <c r="N59" s="41"/>
      <c r="O59" s="109">
        <f>132.78/111.82</f>
        <v>1.1874441065998929</v>
      </c>
      <c r="P59" s="40" t="s">
        <v>194</v>
      </c>
      <c r="Q59" s="865">
        <f t="shared" si="0"/>
        <v>364929456.96686244</v>
      </c>
      <c r="R59" s="866"/>
      <c r="S59" s="902"/>
      <c r="T59" s="902"/>
      <c r="U59" s="902"/>
    </row>
    <row r="60" spans="2:21" ht="27.75" customHeight="1" x14ac:dyDescent="0.2">
      <c r="B60" s="282"/>
      <c r="C60" s="284"/>
      <c r="D60" s="887" t="s">
        <v>143</v>
      </c>
      <c r="E60" s="888"/>
      <c r="F60" s="79" t="s">
        <v>144</v>
      </c>
      <c r="G60" s="896">
        <v>1260000000</v>
      </c>
      <c r="H60" s="896"/>
      <c r="I60" s="896"/>
      <c r="J60" s="895"/>
      <c r="K60" s="895"/>
      <c r="L60" s="889" t="s">
        <v>198</v>
      </c>
      <c r="M60" s="889" t="s">
        <v>198</v>
      </c>
      <c r="N60" s="41"/>
      <c r="O60" s="109">
        <f>132.7/111.82</f>
        <v>1.186728671078519</v>
      </c>
      <c r="P60" s="40" t="s">
        <v>199</v>
      </c>
      <c r="Q60" s="865">
        <f t="shared" si="0"/>
        <v>1061742275.8100981</v>
      </c>
      <c r="R60" s="866"/>
      <c r="S60" s="900"/>
      <c r="T60" s="900"/>
      <c r="U60" s="900"/>
    </row>
    <row r="61" spans="2:21" ht="31.5" customHeight="1" x14ac:dyDescent="0.2">
      <c r="B61" s="282"/>
      <c r="C61" s="284"/>
      <c r="D61" s="887" t="s">
        <v>143</v>
      </c>
      <c r="E61" s="888"/>
      <c r="F61" s="79" t="s">
        <v>144</v>
      </c>
      <c r="G61" s="896">
        <v>1890000000</v>
      </c>
      <c r="H61" s="896"/>
      <c r="I61" s="896"/>
      <c r="J61" s="901"/>
      <c r="K61" s="895"/>
      <c r="L61" s="889" t="s">
        <v>200</v>
      </c>
      <c r="M61" s="889" t="s">
        <v>200</v>
      </c>
      <c r="N61" s="41"/>
      <c r="O61" s="109">
        <f>132.7/111.82</f>
        <v>1.186728671078519</v>
      </c>
      <c r="P61" s="40" t="s">
        <v>199</v>
      </c>
      <c r="Q61" s="865">
        <f t="shared" si="0"/>
        <v>1592613413.715147</v>
      </c>
      <c r="R61" s="866"/>
      <c r="S61" s="902"/>
      <c r="T61" s="902"/>
      <c r="U61" s="902"/>
    </row>
    <row r="62" spans="2:21" ht="31.5" customHeight="1" x14ac:dyDescent="0.2">
      <c r="B62" s="282"/>
      <c r="C62" s="284"/>
      <c r="D62" s="887" t="s">
        <v>143</v>
      </c>
      <c r="E62" s="888"/>
      <c r="F62" s="79" t="s">
        <v>144</v>
      </c>
      <c r="G62" s="896">
        <v>1890000000</v>
      </c>
      <c r="H62" s="896"/>
      <c r="I62" s="896"/>
      <c r="J62" s="895"/>
      <c r="K62" s="895"/>
      <c r="L62" s="889" t="s">
        <v>201</v>
      </c>
      <c r="M62" s="889" t="s">
        <v>201</v>
      </c>
      <c r="N62" s="41"/>
      <c r="O62" s="109">
        <f>132.7/111.82</f>
        <v>1.186728671078519</v>
      </c>
      <c r="P62" s="40" t="s">
        <v>199</v>
      </c>
      <c r="Q62" s="865">
        <f t="shared" si="0"/>
        <v>1592613413.715147</v>
      </c>
      <c r="R62" s="866"/>
      <c r="S62" s="886"/>
      <c r="T62" s="886"/>
      <c r="U62" s="886"/>
    </row>
    <row r="63" spans="2:21" ht="31.5" customHeight="1" x14ac:dyDescent="0.2">
      <c r="B63" s="282"/>
      <c r="C63" s="284"/>
      <c r="D63" s="887" t="s">
        <v>143</v>
      </c>
      <c r="E63" s="888"/>
      <c r="F63" s="79" t="s">
        <v>144</v>
      </c>
      <c r="G63" s="896">
        <v>1440000000</v>
      </c>
      <c r="H63" s="896"/>
      <c r="I63" s="896"/>
      <c r="J63" s="895"/>
      <c r="K63" s="895"/>
      <c r="L63" s="889">
        <v>42755</v>
      </c>
      <c r="M63" s="889" t="s">
        <v>201</v>
      </c>
      <c r="N63" s="41"/>
      <c r="O63" s="109">
        <f>133.4/111.82</f>
        <v>1.1929887318905386</v>
      </c>
      <c r="P63" s="40" t="s">
        <v>202</v>
      </c>
      <c r="Q63" s="865">
        <f t="shared" si="0"/>
        <v>1207052473.7631183</v>
      </c>
      <c r="R63" s="866"/>
      <c r="S63" s="886"/>
      <c r="T63" s="886"/>
      <c r="U63" s="886"/>
    </row>
    <row r="64" spans="2:21" ht="31.5" customHeight="1" x14ac:dyDescent="0.2">
      <c r="B64" s="282"/>
      <c r="C64" s="284"/>
      <c r="D64" s="887" t="s">
        <v>143</v>
      </c>
      <c r="E64" s="888"/>
      <c r="F64" s="79" t="s">
        <v>144</v>
      </c>
      <c r="G64" s="896">
        <v>1440000000</v>
      </c>
      <c r="H64" s="896"/>
      <c r="I64" s="896"/>
      <c r="J64" s="895"/>
      <c r="K64" s="895"/>
      <c r="L64" s="889">
        <v>42755</v>
      </c>
      <c r="M64" s="889" t="s">
        <v>201</v>
      </c>
      <c r="N64" s="41"/>
      <c r="O64" s="109">
        <f>133.4/111.82</f>
        <v>1.1929887318905386</v>
      </c>
      <c r="P64" s="40" t="s">
        <v>202</v>
      </c>
      <c r="Q64" s="865">
        <f t="shared" si="0"/>
        <v>1207052473.7631183</v>
      </c>
      <c r="R64" s="866"/>
      <c r="S64" s="886"/>
      <c r="T64" s="886"/>
      <c r="U64" s="886"/>
    </row>
    <row r="65" spans="2:21" ht="31.5" customHeight="1" x14ac:dyDescent="0.2">
      <c r="B65" s="282"/>
      <c r="C65" s="284"/>
      <c r="D65" s="887" t="s">
        <v>143</v>
      </c>
      <c r="E65" s="888"/>
      <c r="F65" s="79" t="s">
        <v>144</v>
      </c>
      <c r="G65" s="896">
        <v>960000000</v>
      </c>
      <c r="H65" s="896"/>
      <c r="I65" s="896"/>
      <c r="J65" s="895"/>
      <c r="K65" s="895"/>
      <c r="L65" s="889" t="s">
        <v>203</v>
      </c>
      <c r="M65" s="889" t="s">
        <v>201</v>
      </c>
      <c r="N65" s="41"/>
      <c r="O65" s="109">
        <f>134.77/111.82</f>
        <v>1.2052405651940621</v>
      </c>
      <c r="P65" s="40" t="s">
        <v>204</v>
      </c>
      <c r="Q65" s="865">
        <f t="shared" si="0"/>
        <v>796521481.04177475</v>
      </c>
      <c r="R65" s="866"/>
      <c r="S65" s="886"/>
      <c r="T65" s="886"/>
      <c r="U65" s="886"/>
    </row>
    <row r="66" spans="2:21" ht="31.5" customHeight="1" x14ac:dyDescent="0.2">
      <c r="B66" s="282"/>
      <c r="C66" s="284"/>
      <c r="D66" s="887" t="s">
        <v>143</v>
      </c>
      <c r="E66" s="888"/>
      <c r="F66" s="79" t="s">
        <v>144</v>
      </c>
      <c r="G66" s="896">
        <v>3450000000</v>
      </c>
      <c r="H66" s="896"/>
      <c r="I66" s="896"/>
      <c r="J66" s="895"/>
      <c r="K66" s="895"/>
      <c r="L66" s="889">
        <v>42826</v>
      </c>
      <c r="M66" s="889" t="s">
        <v>201</v>
      </c>
      <c r="N66" s="41"/>
      <c r="O66" s="109">
        <f>134.77/111.82</f>
        <v>1.2052405651940621</v>
      </c>
      <c r="P66" s="40" t="s">
        <v>205</v>
      </c>
      <c r="Q66" s="865">
        <f t="shared" si="0"/>
        <v>2862499072.4938779</v>
      </c>
      <c r="R66" s="866"/>
      <c r="S66" s="886"/>
      <c r="T66" s="886"/>
      <c r="U66" s="886"/>
    </row>
    <row r="67" spans="2:21" ht="31.5" customHeight="1" x14ac:dyDescent="0.2">
      <c r="B67" s="282"/>
      <c r="C67" s="284"/>
      <c r="D67" s="887" t="s">
        <v>143</v>
      </c>
      <c r="E67" s="888"/>
      <c r="F67" s="79" t="s">
        <v>144</v>
      </c>
      <c r="G67" s="896">
        <v>2300000000</v>
      </c>
      <c r="H67" s="896"/>
      <c r="I67" s="896"/>
      <c r="J67" s="897"/>
      <c r="K67" s="895"/>
      <c r="L67" s="889">
        <v>42788</v>
      </c>
      <c r="M67" s="889" t="s">
        <v>201</v>
      </c>
      <c r="N67" s="41"/>
      <c r="O67" s="109">
        <f>134.77/111.82</f>
        <v>1.2052405651940621</v>
      </c>
      <c r="P67" s="40" t="s">
        <v>205</v>
      </c>
      <c r="Q67" s="865">
        <f t="shared" si="0"/>
        <v>1908332714.9959188</v>
      </c>
      <c r="R67" s="866"/>
      <c r="S67" s="886"/>
      <c r="T67" s="886"/>
      <c r="U67" s="886"/>
    </row>
    <row r="68" spans="2:21" ht="31.5" customHeight="1" x14ac:dyDescent="0.2">
      <c r="B68" s="282"/>
      <c r="C68" s="284"/>
      <c r="D68" s="887" t="s">
        <v>143</v>
      </c>
      <c r="E68" s="888"/>
      <c r="F68" s="79" t="s">
        <v>144</v>
      </c>
      <c r="G68" s="896">
        <v>3450000000</v>
      </c>
      <c r="H68" s="896"/>
      <c r="I68" s="896"/>
      <c r="J68" s="895"/>
      <c r="K68" s="895"/>
      <c r="L68" s="889">
        <v>42786</v>
      </c>
      <c r="M68" s="889" t="s">
        <v>201</v>
      </c>
      <c r="N68" s="41"/>
      <c r="O68" s="109">
        <f>136.12/111.82</f>
        <v>1.2173135396172421</v>
      </c>
      <c r="P68" s="40" t="s">
        <v>205</v>
      </c>
      <c r="Q68" s="865">
        <f t="shared" si="0"/>
        <v>2834109609.1683807</v>
      </c>
      <c r="R68" s="866"/>
      <c r="S68" s="886"/>
      <c r="T68" s="886"/>
      <c r="U68" s="886"/>
    </row>
    <row r="69" spans="2:21" ht="31.5" customHeight="1" x14ac:dyDescent="0.2">
      <c r="B69" s="282"/>
      <c r="C69" s="284"/>
      <c r="D69" s="887" t="s">
        <v>143</v>
      </c>
      <c r="E69" s="888"/>
      <c r="F69" s="79" t="s">
        <v>144</v>
      </c>
      <c r="G69" s="896">
        <v>330000000</v>
      </c>
      <c r="H69" s="896"/>
      <c r="I69" s="896"/>
      <c r="J69" s="897"/>
      <c r="K69" s="895"/>
      <c r="L69" s="889">
        <v>42842</v>
      </c>
      <c r="M69" s="889" t="s">
        <v>201</v>
      </c>
      <c r="N69" s="41"/>
      <c r="O69" s="109">
        <f t="shared" ref="O69:O71" si="1">136.76/111.82</f>
        <v>1.2230370237882311</v>
      </c>
      <c r="P69" s="40" t="s">
        <v>205</v>
      </c>
      <c r="Q69" s="865">
        <f t="shared" si="0"/>
        <v>269820122.84293652</v>
      </c>
      <c r="R69" s="866"/>
      <c r="S69" s="886"/>
      <c r="T69" s="886"/>
      <c r="U69" s="886"/>
    </row>
    <row r="70" spans="2:21" ht="31.5" customHeight="1" x14ac:dyDescent="0.2">
      <c r="B70" s="282"/>
      <c r="C70" s="284"/>
      <c r="D70" s="887" t="s">
        <v>143</v>
      </c>
      <c r="E70" s="888"/>
      <c r="F70" s="79" t="s">
        <v>144</v>
      </c>
      <c r="G70" s="896">
        <v>90000000</v>
      </c>
      <c r="H70" s="896"/>
      <c r="I70" s="896"/>
      <c r="J70" s="895"/>
      <c r="K70" s="895"/>
      <c r="L70" s="898" t="s">
        <v>206</v>
      </c>
      <c r="M70" s="899"/>
      <c r="N70" s="41"/>
      <c r="O70" s="109">
        <f t="shared" si="1"/>
        <v>1.2230370237882311</v>
      </c>
      <c r="P70" s="40" t="s">
        <v>205</v>
      </c>
      <c r="Q70" s="865">
        <f t="shared" si="0"/>
        <v>73587306.229891777</v>
      </c>
      <c r="R70" s="866"/>
      <c r="S70" s="886"/>
      <c r="T70" s="886"/>
      <c r="U70" s="886"/>
    </row>
    <row r="71" spans="2:21" ht="31.5" customHeight="1" x14ac:dyDescent="0.2">
      <c r="B71" s="282"/>
      <c r="C71" s="284"/>
      <c r="D71" s="887" t="s">
        <v>143</v>
      </c>
      <c r="E71" s="888"/>
      <c r="F71" s="79" t="s">
        <v>144</v>
      </c>
      <c r="G71" s="896">
        <v>420000000</v>
      </c>
      <c r="H71" s="896"/>
      <c r="I71" s="896"/>
      <c r="J71" s="897"/>
      <c r="K71" s="895"/>
      <c r="L71" s="889" t="s">
        <v>207</v>
      </c>
      <c r="M71" s="889" t="s">
        <v>201</v>
      </c>
      <c r="N71" s="41"/>
      <c r="O71" s="109">
        <f t="shared" si="1"/>
        <v>1.2230370237882311</v>
      </c>
      <c r="P71" s="40" t="s">
        <v>205</v>
      </c>
      <c r="Q71" s="865">
        <f t="shared" si="0"/>
        <v>343407429.07282829</v>
      </c>
      <c r="R71" s="866"/>
      <c r="S71" s="886"/>
      <c r="T71" s="886"/>
      <c r="U71" s="886"/>
    </row>
    <row r="72" spans="2:21" ht="31.5" customHeight="1" x14ac:dyDescent="0.2">
      <c r="B72" s="282"/>
      <c r="C72" s="284"/>
      <c r="D72" s="887" t="s">
        <v>143</v>
      </c>
      <c r="E72" s="888"/>
      <c r="F72" s="79" t="s">
        <v>144</v>
      </c>
      <c r="G72" s="896">
        <v>75000000</v>
      </c>
      <c r="H72" s="896"/>
      <c r="I72" s="896"/>
      <c r="J72" s="895"/>
      <c r="K72" s="895"/>
      <c r="L72" s="889" t="s">
        <v>208</v>
      </c>
      <c r="M72" s="889" t="s">
        <v>201</v>
      </c>
      <c r="N72" s="41"/>
      <c r="O72" s="109">
        <f t="shared" ref="O72:O79" si="2">137.4/111.82</f>
        <v>1.2287605079592203</v>
      </c>
      <c r="P72" s="40" t="s">
        <v>209</v>
      </c>
      <c r="Q72" s="865">
        <f t="shared" si="0"/>
        <v>61037117.903930128</v>
      </c>
      <c r="R72" s="866"/>
      <c r="S72" s="886"/>
      <c r="T72" s="886"/>
      <c r="U72" s="886"/>
    </row>
    <row r="73" spans="2:21" ht="31.5" customHeight="1" x14ac:dyDescent="0.2">
      <c r="B73" s="282"/>
      <c r="C73" s="284"/>
      <c r="D73" s="887" t="s">
        <v>143</v>
      </c>
      <c r="E73" s="888"/>
      <c r="F73" s="79" t="s">
        <v>144</v>
      </c>
      <c r="G73" s="896">
        <v>280000000</v>
      </c>
      <c r="H73" s="896"/>
      <c r="I73" s="896"/>
      <c r="J73" s="895"/>
      <c r="K73" s="895"/>
      <c r="L73" s="889" t="s">
        <v>210</v>
      </c>
      <c r="M73" s="889" t="s">
        <v>201</v>
      </c>
      <c r="N73" s="41"/>
      <c r="O73" s="109">
        <f t="shared" si="2"/>
        <v>1.2287605079592203</v>
      </c>
      <c r="P73" s="40" t="s">
        <v>209</v>
      </c>
      <c r="Q73" s="865">
        <f t="shared" si="0"/>
        <v>227871906.84133914</v>
      </c>
      <c r="R73" s="866"/>
      <c r="S73" s="886"/>
      <c r="T73" s="886"/>
      <c r="U73" s="886"/>
    </row>
    <row r="74" spans="2:21" ht="31.5" customHeight="1" x14ac:dyDescent="0.2">
      <c r="B74" s="282"/>
      <c r="C74" s="284"/>
      <c r="D74" s="887" t="s">
        <v>143</v>
      </c>
      <c r="E74" s="888"/>
      <c r="F74" s="79" t="s">
        <v>144</v>
      </c>
      <c r="G74" s="896">
        <v>50000000</v>
      </c>
      <c r="H74" s="896"/>
      <c r="I74" s="896"/>
      <c r="J74" s="895"/>
      <c r="K74" s="895"/>
      <c r="L74" s="889" t="s">
        <v>211</v>
      </c>
      <c r="M74" s="889" t="s">
        <v>201</v>
      </c>
      <c r="N74" s="41"/>
      <c r="O74" s="109">
        <f t="shared" si="2"/>
        <v>1.2287605079592203</v>
      </c>
      <c r="P74" s="40" t="s">
        <v>209</v>
      </c>
      <c r="Q74" s="865">
        <f t="shared" si="0"/>
        <v>40691411.935953416</v>
      </c>
      <c r="R74" s="866"/>
      <c r="S74" s="886"/>
      <c r="T74" s="886"/>
      <c r="U74" s="886"/>
    </row>
    <row r="75" spans="2:21" ht="31.5" customHeight="1" x14ac:dyDescent="0.2">
      <c r="B75" s="282"/>
      <c r="C75" s="284"/>
      <c r="D75" s="887" t="s">
        <v>143</v>
      </c>
      <c r="E75" s="888"/>
      <c r="F75" s="79" t="s">
        <v>144</v>
      </c>
      <c r="G75" s="896">
        <v>187500000</v>
      </c>
      <c r="H75" s="896"/>
      <c r="I75" s="896"/>
      <c r="J75" s="895"/>
      <c r="K75" s="895"/>
      <c r="L75" s="889" t="s">
        <v>212</v>
      </c>
      <c r="M75" s="889" t="s">
        <v>201</v>
      </c>
      <c r="N75" s="41"/>
      <c r="O75" s="109">
        <f t="shared" si="2"/>
        <v>1.2287605079592203</v>
      </c>
      <c r="P75" s="40" t="s">
        <v>209</v>
      </c>
      <c r="Q75" s="865">
        <f t="shared" si="0"/>
        <v>152592794.75982532</v>
      </c>
      <c r="R75" s="866"/>
      <c r="S75" s="886"/>
      <c r="T75" s="886"/>
      <c r="U75" s="886"/>
    </row>
    <row r="76" spans="2:21" ht="31.5" customHeight="1" x14ac:dyDescent="0.2">
      <c r="B76" s="282"/>
      <c r="C76" s="284"/>
      <c r="D76" s="887" t="s">
        <v>143</v>
      </c>
      <c r="E76" s="888"/>
      <c r="F76" s="79" t="s">
        <v>144</v>
      </c>
      <c r="G76" s="896">
        <v>100000000</v>
      </c>
      <c r="H76" s="896"/>
      <c r="I76" s="896"/>
      <c r="J76" s="895"/>
      <c r="K76" s="895"/>
      <c r="L76" s="889" t="s">
        <v>213</v>
      </c>
      <c r="M76" s="889" t="s">
        <v>201</v>
      </c>
      <c r="N76" s="41"/>
      <c r="O76" s="109">
        <f t="shared" si="2"/>
        <v>1.2287605079592203</v>
      </c>
      <c r="P76" s="40" t="s">
        <v>209</v>
      </c>
      <c r="Q76" s="865">
        <f t="shared" si="0"/>
        <v>81382823.871906832</v>
      </c>
      <c r="R76" s="866"/>
      <c r="S76" s="886"/>
      <c r="T76" s="886"/>
      <c r="U76" s="886"/>
    </row>
    <row r="77" spans="2:21" ht="31.5" customHeight="1" x14ac:dyDescent="0.2">
      <c r="B77" s="282"/>
      <c r="C77" s="284"/>
      <c r="D77" s="887" t="s">
        <v>143</v>
      </c>
      <c r="E77" s="888"/>
      <c r="F77" s="79" t="s">
        <v>144</v>
      </c>
      <c r="G77" s="896">
        <v>187500000</v>
      </c>
      <c r="H77" s="896"/>
      <c r="I77" s="896"/>
      <c r="J77" s="895"/>
      <c r="K77" s="895"/>
      <c r="L77" s="889" t="s">
        <v>214</v>
      </c>
      <c r="M77" s="889" t="s">
        <v>201</v>
      </c>
      <c r="N77" s="41"/>
      <c r="O77" s="109">
        <f t="shared" si="2"/>
        <v>1.2287605079592203</v>
      </c>
      <c r="P77" s="40" t="s">
        <v>209</v>
      </c>
      <c r="Q77" s="865">
        <f t="shared" si="0"/>
        <v>152592794.75982532</v>
      </c>
      <c r="R77" s="866"/>
      <c r="S77" s="886"/>
      <c r="T77" s="886"/>
      <c r="U77" s="886"/>
    </row>
    <row r="78" spans="2:21" ht="31.5" customHeight="1" x14ac:dyDescent="0.2">
      <c r="B78" s="282"/>
      <c r="C78" s="284"/>
      <c r="D78" s="887" t="s">
        <v>143</v>
      </c>
      <c r="E78" s="888"/>
      <c r="F78" s="79" t="s">
        <v>144</v>
      </c>
      <c r="G78" s="896">
        <v>90000000</v>
      </c>
      <c r="H78" s="896"/>
      <c r="I78" s="896"/>
      <c r="J78" s="895"/>
      <c r="K78" s="895"/>
      <c r="L78" s="889" t="s">
        <v>214</v>
      </c>
      <c r="M78" s="889" t="s">
        <v>201</v>
      </c>
      <c r="N78" s="41"/>
      <c r="O78" s="109">
        <f t="shared" si="2"/>
        <v>1.2287605079592203</v>
      </c>
      <c r="P78" s="40" t="s">
        <v>209</v>
      </c>
      <c r="Q78" s="865">
        <f t="shared" si="0"/>
        <v>73244541.484716147</v>
      </c>
      <c r="R78" s="866"/>
      <c r="S78" s="886"/>
      <c r="T78" s="886"/>
      <c r="U78" s="886"/>
    </row>
    <row r="79" spans="2:21" ht="31.5" customHeight="1" x14ac:dyDescent="0.2">
      <c r="B79" s="282"/>
      <c r="C79" s="284"/>
      <c r="D79" s="887" t="s">
        <v>143</v>
      </c>
      <c r="E79" s="888"/>
      <c r="F79" s="79" t="s">
        <v>144</v>
      </c>
      <c r="G79" s="896">
        <v>25000000</v>
      </c>
      <c r="H79" s="896"/>
      <c r="I79" s="896"/>
      <c r="J79" s="897"/>
      <c r="K79" s="895"/>
      <c r="L79" s="889" t="s">
        <v>215</v>
      </c>
      <c r="M79" s="889" t="s">
        <v>201</v>
      </c>
      <c r="N79" s="41"/>
      <c r="O79" s="109">
        <f t="shared" si="2"/>
        <v>1.2287605079592203</v>
      </c>
      <c r="P79" s="40" t="s">
        <v>209</v>
      </c>
      <c r="Q79" s="865">
        <f t="shared" ref="Q79:Q110" si="3">+G79/O79</f>
        <v>20345705.967976708</v>
      </c>
      <c r="R79" s="866"/>
      <c r="S79" s="886"/>
      <c r="T79" s="886"/>
      <c r="U79" s="886"/>
    </row>
    <row r="80" spans="2:21" ht="31.5" customHeight="1" x14ac:dyDescent="0.2">
      <c r="B80" s="282"/>
      <c r="C80" s="284"/>
      <c r="D80" s="887" t="s">
        <v>143</v>
      </c>
      <c r="E80" s="888"/>
      <c r="F80" s="79" t="s">
        <v>144</v>
      </c>
      <c r="G80" s="896">
        <v>15000000</v>
      </c>
      <c r="H80" s="896"/>
      <c r="I80" s="896"/>
      <c r="J80" s="897"/>
      <c r="K80" s="895"/>
      <c r="L80" s="889" t="s">
        <v>216</v>
      </c>
      <c r="M80" s="889" t="s">
        <v>201</v>
      </c>
      <c r="N80" s="41"/>
      <c r="O80" s="109">
        <f>138.05/111.82</f>
        <v>1.2345734215703812</v>
      </c>
      <c r="P80" s="40" t="s">
        <v>217</v>
      </c>
      <c r="Q80" s="865">
        <f t="shared" si="3"/>
        <v>12149945.67185802</v>
      </c>
      <c r="R80" s="866"/>
      <c r="S80" s="886"/>
      <c r="T80" s="886"/>
      <c r="U80" s="886"/>
    </row>
    <row r="81" spans="2:21" ht="31.5" customHeight="1" x14ac:dyDescent="0.2">
      <c r="B81" s="282"/>
      <c r="C81" s="284"/>
      <c r="D81" s="887" t="s">
        <v>143</v>
      </c>
      <c r="E81" s="888"/>
      <c r="F81" s="79" t="s">
        <v>144</v>
      </c>
      <c r="G81" s="896">
        <v>10000000</v>
      </c>
      <c r="H81" s="896"/>
      <c r="I81" s="896"/>
      <c r="J81" s="897"/>
      <c r="K81" s="895"/>
      <c r="L81" s="889" t="s">
        <v>218</v>
      </c>
      <c r="M81" s="889" t="s">
        <v>201</v>
      </c>
      <c r="N81" s="41"/>
      <c r="O81" s="109">
        <f>138.05/111.82</f>
        <v>1.2345734215703812</v>
      </c>
      <c r="P81" s="40" t="s">
        <v>219</v>
      </c>
      <c r="Q81" s="865">
        <f t="shared" si="3"/>
        <v>8099963.7812386798</v>
      </c>
      <c r="R81" s="866"/>
      <c r="S81" s="886"/>
      <c r="T81" s="886"/>
      <c r="U81" s="886"/>
    </row>
    <row r="82" spans="2:21" ht="31.5" customHeight="1" x14ac:dyDescent="0.2">
      <c r="B82" s="194"/>
      <c r="C82" s="196"/>
      <c r="D82" s="887" t="s">
        <v>143</v>
      </c>
      <c r="E82" s="888"/>
      <c r="F82" s="79" t="s">
        <v>144</v>
      </c>
      <c r="G82" s="896">
        <v>2336000000</v>
      </c>
      <c r="H82" s="896"/>
      <c r="I82" s="896"/>
      <c r="J82" s="895"/>
      <c r="K82" s="895"/>
      <c r="L82" s="889">
        <v>43196</v>
      </c>
      <c r="M82" s="889"/>
      <c r="N82" s="41"/>
      <c r="O82" s="109">
        <f>141.05/111.82</f>
        <v>1.2614022536218925</v>
      </c>
      <c r="P82" s="40" t="s">
        <v>220</v>
      </c>
      <c r="Q82" s="865">
        <f t="shared" si="3"/>
        <v>1851907266.9266214</v>
      </c>
      <c r="R82" s="866"/>
      <c r="S82" s="890"/>
      <c r="T82" s="891"/>
      <c r="U82" s="892"/>
    </row>
    <row r="83" spans="2:21" ht="31.5" customHeight="1" x14ac:dyDescent="0.2">
      <c r="B83" s="194"/>
      <c r="C83" s="196"/>
      <c r="D83" s="887" t="s">
        <v>143</v>
      </c>
      <c r="E83" s="888"/>
      <c r="F83" s="79" t="s">
        <v>144</v>
      </c>
      <c r="G83" s="896">
        <v>3504000000</v>
      </c>
      <c r="H83" s="896"/>
      <c r="I83" s="896"/>
      <c r="J83" s="895"/>
      <c r="K83" s="895"/>
      <c r="L83" s="889">
        <v>43200</v>
      </c>
      <c r="M83" s="889"/>
      <c r="N83" s="41"/>
      <c r="O83" s="109">
        <f t="shared" ref="O83:O84" si="4">141.05/111.82</f>
        <v>1.2614022536218925</v>
      </c>
      <c r="P83" s="40" t="s">
        <v>220</v>
      </c>
      <c r="Q83" s="865">
        <f t="shared" si="3"/>
        <v>2777860900.3899322</v>
      </c>
      <c r="R83" s="866"/>
      <c r="S83" s="890"/>
      <c r="T83" s="891"/>
      <c r="U83" s="892"/>
    </row>
    <row r="84" spans="2:21" ht="31.5" customHeight="1" x14ac:dyDescent="0.2">
      <c r="B84" s="282"/>
      <c r="C84" s="284"/>
      <c r="D84" s="887" t="s">
        <v>143</v>
      </c>
      <c r="E84" s="888"/>
      <c r="F84" s="79" t="s">
        <v>144</v>
      </c>
      <c r="G84" s="896">
        <v>3504000000</v>
      </c>
      <c r="H84" s="896"/>
      <c r="I84" s="896"/>
      <c r="J84" s="895"/>
      <c r="K84" s="895"/>
      <c r="L84" s="889">
        <v>43200</v>
      </c>
      <c r="M84" s="889"/>
      <c r="N84" s="41"/>
      <c r="O84" s="109">
        <f t="shared" si="4"/>
        <v>1.2614022536218925</v>
      </c>
      <c r="P84" s="40" t="s">
        <v>220</v>
      </c>
      <c r="Q84" s="865">
        <f t="shared" si="3"/>
        <v>2777860900.3899322</v>
      </c>
      <c r="R84" s="866"/>
      <c r="S84" s="886"/>
      <c r="T84" s="886"/>
      <c r="U84" s="886"/>
    </row>
    <row r="85" spans="2:21" ht="31.5" customHeight="1" x14ac:dyDescent="0.2">
      <c r="B85" s="194"/>
      <c r="C85" s="196"/>
      <c r="D85" s="887" t="s">
        <v>143</v>
      </c>
      <c r="E85" s="888"/>
      <c r="F85" s="79" t="s">
        <v>144</v>
      </c>
      <c r="G85" s="865">
        <v>18750000000</v>
      </c>
      <c r="H85" s="866"/>
      <c r="I85" s="206"/>
      <c r="J85" s="895"/>
      <c r="K85" s="895"/>
      <c r="L85" s="889">
        <v>43304</v>
      </c>
      <c r="M85" s="889"/>
      <c r="N85" s="72"/>
      <c r="O85" s="109">
        <f>142.28/111.82</f>
        <v>1.272402074763012</v>
      </c>
      <c r="P85" s="51" t="s">
        <v>393</v>
      </c>
      <c r="Q85" s="865">
        <f t="shared" si="3"/>
        <v>14735908068.597132</v>
      </c>
      <c r="R85" s="866"/>
      <c r="S85" s="890" t="s">
        <v>395</v>
      </c>
      <c r="T85" s="891"/>
      <c r="U85" s="892"/>
    </row>
    <row r="86" spans="2:21" ht="40.5" customHeight="1" x14ac:dyDescent="0.2">
      <c r="B86" s="194"/>
      <c r="C86" s="196"/>
      <c r="D86" s="887" t="s">
        <v>143</v>
      </c>
      <c r="E86" s="888"/>
      <c r="F86" s="79" t="s">
        <v>144</v>
      </c>
      <c r="G86" s="865">
        <v>6250000000</v>
      </c>
      <c r="H86" s="866"/>
      <c r="I86" s="206"/>
      <c r="J86" s="895"/>
      <c r="K86" s="895"/>
      <c r="L86" s="889">
        <v>43326</v>
      </c>
      <c r="M86" s="889"/>
      <c r="N86" s="72"/>
      <c r="O86" s="109">
        <f>142.1/111.82</f>
        <v>1.2707923448399214</v>
      </c>
      <c r="P86" s="51" t="s">
        <v>396</v>
      </c>
      <c r="Q86" s="865">
        <f t="shared" si="3"/>
        <v>4918191414.4968328</v>
      </c>
      <c r="R86" s="866"/>
      <c r="S86" s="890" t="s">
        <v>395</v>
      </c>
      <c r="T86" s="891"/>
      <c r="U86" s="892"/>
    </row>
    <row r="87" spans="2:21" ht="40.5" customHeight="1" x14ac:dyDescent="0.2">
      <c r="B87" s="194"/>
      <c r="C87" s="196"/>
      <c r="D87" s="887" t="s">
        <v>143</v>
      </c>
      <c r="E87" s="888"/>
      <c r="F87" s="79" t="s">
        <v>144</v>
      </c>
      <c r="G87" s="865">
        <v>1200000000</v>
      </c>
      <c r="H87" s="866"/>
      <c r="I87" s="206"/>
      <c r="J87" s="895"/>
      <c r="K87" s="895"/>
      <c r="L87" s="889">
        <v>43349</v>
      </c>
      <c r="M87" s="889"/>
      <c r="N87" s="72"/>
      <c r="O87" s="109">
        <f>142.27/111.82</f>
        <v>1.2723126453228404</v>
      </c>
      <c r="P87" s="51" t="s">
        <v>397</v>
      </c>
      <c r="Q87" s="865">
        <f t="shared" si="3"/>
        <v>943164405.70745754</v>
      </c>
      <c r="R87" s="866"/>
      <c r="S87" s="890" t="s">
        <v>395</v>
      </c>
      <c r="T87" s="891"/>
      <c r="U87" s="892"/>
    </row>
    <row r="88" spans="2:21" ht="40.5" customHeight="1" x14ac:dyDescent="0.2">
      <c r="B88" s="194"/>
      <c r="C88" s="196"/>
      <c r="D88" s="887" t="s">
        <v>143</v>
      </c>
      <c r="E88" s="888"/>
      <c r="F88" s="79" t="s">
        <v>144</v>
      </c>
      <c r="G88" s="865">
        <v>31260000000</v>
      </c>
      <c r="H88" s="866"/>
      <c r="I88" s="206"/>
      <c r="J88" s="895"/>
      <c r="K88" s="895"/>
      <c r="L88" s="889">
        <v>43350</v>
      </c>
      <c r="M88" s="889"/>
      <c r="N88" s="72"/>
      <c r="O88" s="109">
        <f>142.27/111.82</f>
        <v>1.2723126453228404</v>
      </c>
      <c r="P88" s="51" t="s">
        <v>397</v>
      </c>
      <c r="Q88" s="865">
        <f t="shared" si="3"/>
        <v>24569432768.679268</v>
      </c>
      <c r="R88" s="866"/>
      <c r="S88" s="890" t="s">
        <v>395</v>
      </c>
      <c r="T88" s="891"/>
      <c r="U88" s="892"/>
    </row>
    <row r="89" spans="2:21" ht="40.5" customHeight="1" x14ac:dyDescent="0.2">
      <c r="B89" s="194"/>
      <c r="C89" s="196"/>
      <c r="D89" s="887" t="s">
        <v>143</v>
      </c>
      <c r="E89" s="888"/>
      <c r="F89" s="79" t="s">
        <v>144</v>
      </c>
      <c r="G89" s="865">
        <v>774948587</v>
      </c>
      <c r="H89" s="866"/>
      <c r="I89" s="206"/>
      <c r="J89" s="895"/>
      <c r="K89" s="895"/>
      <c r="L89" s="889">
        <v>43367</v>
      </c>
      <c r="M89" s="889"/>
      <c r="N89" s="72"/>
      <c r="O89" s="109">
        <f t="shared" ref="O89:O92" si="5">142.27/111.82</f>
        <v>1.2723126453228404</v>
      </c>
      <c r="P89" s="51" t="s">
        <v>397</v>
      </c>
      <c r="Q89" s="865">
        <f t="shared" si="3"/>
        <v>609086602.92640746</v>
      </c>
      <c r="R89" s="866"/>
      <c r="S89" s="890" t="s">
        <v>395</v>
      </c>
      <c r="T89" s="891"/>
      <c r="U89" s="892"/>
    </row>
    <row r="90" spans="2:21" ht="40.5" customHeight="1" x14ac:dyDescent="0.2">
      <c r="B90" s="194"/>
      <c r="C90" s="196"/>
      <c r="D90" s="887" t="s">
        <v>143</v>
      </c>
      <c r="E90" s="888"/>
      <c r="F90" s="79" t="s">
        <v>144</v>
      </c>
      <c r="G90" s="865">
        <v>500000000</v>
      </c>
      <c r="H90" s="866"/>
      <c r="I90" s="206"/>
      <c r="J90" s="895"/>
      <c r="K90" s="895"/>
      <c r="L90" s="889">
        <v>43368</v>
      </c>
      <c r="M90" s="889"/>
      <c r="N90" s="72"/>
      <c r="O90" s="109">
        <f t="shared" si="5"/>
        <v>1.2723126453228404</v>
      </c>
      <c r="P90" s="51" t="s">
        <v>397</v>
      </c>
      <c r="Q90" s="865">
        <f t="shared" si="3"/>
        <v>392985169.044774</v>
      </c>
      <c r="R90" s="866"/>
      <c r="S90" s="890" t="s">
        <v>395</v>
      </c>
      <c r="T90" s="891"/>
      <c r="U90" s="892"/>
    </row>
    <row r="91" spans="2:21" ht="40.5" customHeight="1" x14ac:dyDescent="0.2">
      <c r="B91" s="194"/>
      <c r="C91" s="196"/>
      <c r="D91" s="887" t="s">
        <v>143</v>
      </c>
      <c r="E91" s="888"/>
      <c r="F91" s="79" t="s">
        <v>144</v>
      </c>
      <c r="G91" s="865">
        <v>15938500</v>
      </c>
      <c r="H91" s="866"/>
      <c r="I91" s="206"/>
      <c r="J91" s="895"/>
      <c r="K91" s="895"/>
      <c r="L91" s="889">
        <v>43369</v>
      </c>
      <c r="M91" s="889"/>
      <c r="N91" s="72"/>
      <c r="O91" s="109">
        <f t="shared" si="5"/>
        <v>1.2723126453228404</v>
      </c>
      <c r="P91" s="51" t="s">
        <v>397</v>
      </c>
      <c r="Q91" s="865">
        <f t="shared" si="3"/>
        <v>12527188.233640261</v>
      </c>
      <c r="R91" s="866"/>
      <c r="S91" s="890" t="s">
        <v>395</v>
      </c>
      <c r="T91" s="891"/>
      <c r="U91" s="892"/>
    </row>
    <row r="92" spans="2:21" ht="40.5" customHeight="1" x14ac:dyDescent="0.2">
      <c r="B92" s="194"/>
      <c r="C92" s="196"/>
      <c r="D92" s="887" t="s">
        <v>143</v>
      </c>
      <c r="E92" s="888"/>
      <c r="F92" s="79" t="s">
        <v>144</v>
      </c>
      <c r="G92" s="865">
        <v>3849112913</v>
      </c>
      <c r="H92" s="866"/>
      <c r="I92" s="206"/>
      <c r="J92" s="895"/>
      <c r="K92" s="895"/>
      <c r="L92" s="889">
        <v>43370</v>
      </c>
      <c r="M92" s="889"/>
      <c r="N92" s="72"/>
      <c r="O92" s="109">
        <f t="shared" si="5"/>
        <v>1.2723126453228404</v>
      </c>
      <c r="P92" s="51" t="s">
        <v>397</v>
      </c>
      <c r="Q92" s="865">
        <f t="shared" si="3"/>
        <v>3025288577.5754547</v>
      </c>
      <c r="R92" s="866"/>
      <c r="S92" s="890" t="s">
        <v>395</v>
      </c>
      <c r="T92" s="891"/>
      <c r="U92" s="892"/>
    </row>
    <row r="93" spans="2:21" ht="40.5" customHeight="1" x14ac:dyDescent="0.2">
      <c r="B93" s="194"/>
      <c r="C93" s="196"/>
      <c r="D93" s="887" t="s">
        <v>143</v>
      </c>
      <c r="E93" s="888"/>
      <c r="F93" s="79" t="s">
        <v>144</v>
      </c>
      <c r="G93" s="865">
        <v>22318303139</v>
      </c>
      <c r="H93" s="866"/>
      <c r="I93" s="206"/>
      <c r="J93" s="895"/>
      <c r="K93" s="895"/>
      <c r="L93" s="889">
        <v>43383</v>
      </c>
      <c r="M93" s="889"/>
      <c r="N93" s="72"/>
      <c r="O93" s="109">
        <f>142.5/111.82</f>
        <v>1.2743695224467895</v>
      </c>
      <c r="P93" s="51" t="s">
        <v>403</v>
      </c>
      <c r="Q93" s="865">
        <f t="shared" si="3"/>
        <v>17513211628.091087</v>
      </c>
      <c r="R93" s="866"/>
      <c r="S93" s="890"/>
      <c r="T93" s="891"/>
      <c r="U93" s="892"/>
    </row>
    <row r="94" spans="2:21" ht="40.5" customHeight="1" x14ac:dyDescent="0.2">
      <c r="B94" s="194"/>
      <c r="C94" s="196"/>
      <c r="D94" s="887" t="s">
        <v>143</v>
      </c>
      <c r="E94" s="888"/>
      <c r="F94" s="79" t="s">
        <v>144</v>
      </c>
      <c r="G94" s="865">
        <v>134904238</v>
      </c>
      <c r="H94" s="866"/>
      <c r="I94" s="206"/>
      <c r="J94" s="895"/>
      <c r="K94" s="895"/>
      <c r="L94" s="889">
        <v>43383</v>
      </c>
      <c r="M94" s="889"/>
      <c r="N94" s="72"/>
      <c r="O94" s="109">
        <f t="shared" ref="O94:O96" si="6">142.5/111.82</f>
        <v>1.2743695224467895</v>
      </c>
      <c r="P94" s="51" t="s">
        <v>403</v>
      </c>
      <c r="Q94" s="865">
        <f t="shared" si="3"/>
        <v>105859592.23270175</v>
      </c>
      <c r="R94" s="866"/>
      <c r="S94" s="890"/>
      <c r="T94" s="891"/>
      <c r="U94" s="892"/>
    </row>
    <row r="95" spans="2:21" ht="40.5" customHeight="1" x14ac:dyDescent="0.2">
      <c r="B95" s="194"/>
      <c r="C95" s="196"/>
      <c r="D95" s="887" t="s">
        <v>143</v>
      </c>
      <c r="E95" s="888"/>
      <c r="F95" s="79" t="s">
        <v>144</v>
      </c>
      <c r="G95" s="865">
        <v>22183398901</v>
      </c>
      <c r="H95" s="866"/>
      <c r="I95" s="206"/>
      <c r="J95" s="895"/>
      <c r="K95" s="895"/>
      <c r="L95" s="889">
        <v>43383</v>
      </c>
      <c r="M95" s="889"/>
      <c r="N95" s="72"/>
      <c r="O95" s="109">
        <f t="shared" si="6"/>
        <v>1.2743695224467895</v>
      </c>
      <c r="P95" s="51" t="s">
        <v>403</v>
      </c>
      <c r="Q95" s="865">
        <f t="shared" si="3"/>
        <v>17407352035.858387</v>
      </c>
      <c r="R95" s="866"/>
      <c r="S95" s="890"/>
      <c r="T95" s="891"/>
      <c r="U95" s="892"/>
    </row>
    <row r="96" spans="2:21" ht="40.5" customHeight="1" x14ac:dyDescent="0.2">
      <c r="B96" s="194"/>
      <c r="C96" s="196"/>
      <c r="D96" s="887" t="s">
        <v>143</v>
      </c>
      <c r="E96" s="888"/>
      <c r="F96" s="79" t="s">
        <v>144</v>
      </c>
      <c r="G96" s="865">
        <v>385000000</v>
      </c>
      <c r="H96" s="866"/>
      <c r="I96" s="206"/>
      <c r="J96" s="895"/>
      <c r="K96" s="895"/>
      <c r="L96" s="889">
        <v>43399</v>
      </c>
      <c r="M96" s="889"/>
      <c r="N96" s="72"/>
      <c r="O96" s="109">
        <f t="shared" si="6"/>
        <v>1.2743695224467895</v>
      </c>
      <c r="P96" s="51" t="s">
        <v>403</v>
      </c>
      <c r="Q96" s="865">
        <f t="shared" si="3"/>
        <v>302110175.43859649</v>
      </c>
      <c r="R96" s="866"/>
      <c r="S96" s="890" t="s">
        <v>395</v>
      </c>
      <c r="T96" s="891"/>
      <c r="U96" s="892"/>
    </row>
    <row r="97" spans="2:21" ht="40.5" customHeight="1" x14ac:dyDescent="0.2">
      <c r="B97" s="194"/>
      <c r="C97" s="196"/>
      <c r="D97" s="887" t="s">
        <v>143</v>
      </c>
      <c r="E97" s="888"/>
      <c r="F97" s="79" t="s">
        <v>144</v>
      </c>
      <c r="G97" s="865">
        <v>14493870000</v>
      </c>
      <c r="H97" s="866"/>
      <c r="I97" s="206"/>
      <c r="J97" s="895"/>
      <c r="K97" s="895"/>
      <c r="L97" s="889">
        <v>43431</v>
      </c>
      <c r="M97" s="889"/>
      <c r="N97" s="72"/>
      <c r="O97" s="109">
        <f>142.67/111.82</f>
        <v>1.2758898229297084</v>
      </c>
      <c r="P97" s="51" t="s">
        <v>409</v>
      </c>
      <c r="Q97" s="865">
        <f t="shared" si="3"/>
        <v>11359813159.03834</v>
      </c>
      <c r="R97" s="866"/>
      <c r="S97" s="890" t="s">
        <v>395</v>
      </c>
      <c r="T97" s="891"/>
      <c r="U97" s="892"/>
    </row>
    <row r="98" spans="2:21" ht="40.5" customHeight="1" x14ac:dyDescent="0.2">
      <c r="B98" s="194"/>
      <c r="C98" s="196"/>
      <c r="D98" s="887" t="s">
        <v>143</v>
      </c>
      <c r="E98" s="888"/>
      <c r="F98" s="79" t="s">
        <v>144</v>
      </c>
      <c r="G98" s="865">
        <v>4980000000</v>
      </c>
      <c r="H98" s="866"/>
      <c r="I98" s="206"/>
      <c r="J98" s="42"/>
      <c r="K98" s="42"/>
      <c r="L98" s="889">
        <v>43494</v>
      </c>
      <c r="M98" s="889"/>
      <c r="N98" s="72"/>
      <c r="O98" s="109">
        <f>100/78.05</f>
        <v>1.2812299807815504</v>
      </c>
      <c r="P98" s="51" t="s">
        <v>426</v>
      </c>
      <c r="Q98" s="865">
        <f t="shared" si="3"/>
        <v>3886889999.9999995</v>
      </c>
      <c r="R98" s="866"/>
      <c r="S98" s="890" t="s">
        <v>432</v>
      </c>
      <c r="T98" s="891"/>
      <c r="U98" s="892"/>
    </row>
    <row r="99" spans="2:21" ht="40.5" customHeight="1" x14ac:dyDescent="0.2">
      <c r="B99" s="194"/>
      <c r="C99" s="196"/>
      <c r="D99" s="887" t="s">
        <v>143</v>
      </c>
      <c r="E99" s="888"/>
      <c r="F99" s="79" t="s">
        <v>144</v>
      </c>
      <c r="G99" s="865">
        <v>645000000</v>
      </c>
      <c r="H99" s="866"/>
      <c r="I99" s="206"/>
      <c r="J99" s="42"/>
      <c r="K99" s="42"/>
      <c r="L99" s="889">
        <v>43495</v>
      </c>
      <c r="M99" s="889"/>
      <c r="N99" s="72"/>
      <c r="O99" s="109">
        <f>100/78.05</f>
        <v>1.2812299807815504</v>
      </c>
      <c r="P99" s="51" t="s">
        <v>426</v>
      </c>
      <c r="Q99" s="865">
        <f t="shared" si="3"/>
        <v>503422499.99999994</v>
      </c>
      <c r="R99" s="866"/>
      <c r="S99" s="890" t="s">
        <v>432</v>
      </c>
      <c r="T99" s="891"/>
      <c r="U99" s="892"/>
    </row>
    <row r="100" spans="2:21" ht="40.5" customHeight="1" x14ac:dyDescent="0.2">
      <c r="B100" s="194"/>
      <c r="C100" s="196"/>
      <c r="D100" s="887" t="s">
        <v>143</v>
      </c>
      <c r="E100" s="888"/>
      <c r="F100" s="79" t="s">
        <v>144</v>
      </c>
      <c r="G100" s="865">
        <v>16875000000</v>
      </c>
      <c r="H100" s="866"/>
      <c r="I100" s="206"/>
      <c r="J100" s="42"/>
      <c r="K100" s="42"/>
      <c r="L100" s="889">
        <v>43497</v>
      </c>
      <c r="M100" s="889"/>
      <c r="N100" s="72"/>
      <c r="O100" s="109">
        <f>100/78.05</f>
        <v>1.2812299807815504</v>
      </c>
      <c r="P100" s="51" t="s">
        <v>426</v>
      </c>
      <c r="Q100" s="865">
        <f t="shared" si="3"/>
        <v>13170937500</v>
      </c>
      <c r="R100" s="866"/>
      <c r="S100" s="890" t="s">
        <v>432</v>
      </c>
      <c r="T100" s="891"/>
      <c r="U100" s="892"/>
    </row>
    <row r="101" spans="2:21" ht="40.5" customHeight="1" x14ac:dyDescent="0.2">
      <c r="B101" s="194"/>
      <c r="C101" s="196"/>
      <c r="D101" s="887" t="s">
        <v>143</v>
      </c>
      <c r="E101" s="888"/>
      <c r="F101" s="79" t="s">
        <v>144</v>
      </c>
      <c r="G101" s="865">
        <v>9562500000</v>
      </c>
      <c r="H101" s="866"/>
      <c r="I101" s="206"/>
      <c r="J101" s="42"/>
      <c r="K101" s="42"/>
      <c r="L101" s="889">
        <v>43504</v>
      </c>
      <c r="M101" s="889"/>
      <c r="N101" s="72"/>
      <c r="O101" s="109">
        <f>100.6/78.05</f>
        <v>1.2889173606662396</v>
      </c>
      <c r="P101" s="51" t="s">
        <v>428</v>
      </c>
      <c r="Q101" s="865">
        <f t="shared" si="3"/>
        <v>7419017147.1172962</v>
      </c>
      <c r="R101" s="866"/>
      <c r="S101" s="890" t="s">
        <v>432</v>
      </c>
      <c r="T101" s="891"/>
      <c r="U101" s="892"/>
    </row>
    <row r="102" spans="2:21" ht="40.5" customHeight="1" x14ac:dyDescent="0.2">
      <c r="B102" s="194"/>
      <c r="C102" s="196"/>
      <c r="D102" s="887" t="s">
        <v>143</v>
      </c>
      <c r="E102" s="888"/>
      <c r="F102" s="79" t="s">
        <v>144</v>
      </c>
      <c r="G102" s="865">
        <v>9562500000</v>
      </c>
      <c r="H102" s="866"/>
      <c r="I102" s="206"/>
      <c r="J102" s="42"/>
      <c r="K102" s="42"/>
      <c r="L102" s="889">
        <v>43504</v>
      </c>
      <c r="M102" s="889"/>
      <c r="N102" s="72"/>
      <c r="O102" s="109">
        <f t="shared" ref="O102:O103" si="7">100.6/78.05</f>
        <v>1.2889173606662396</v>
      </c>
      <c r="P102" s="51" t="s">
        <v>428</v>
      </c>
      <c r="Q102" s="865">
        <f t="shared" si="3"/>
        <v>7419017147.1172962</v>
      </c>
      <c r="R102" s="866"/>
      <c r="S102" s="890" t="s">
        <v>432</v>
      </c>
      <c r="T102" s="891"/>
      <c r="U102" s="892"/>
    </row>
    <row r="103" spans="2:21" ht="40.5" customHeight="1" x14ac:dyDescent="0.2">
      <c r="B103" s="194"/>
      <c r="C103" s="196"/>
      <c r="D103" s="887" t="s">
        <v>143</v>
      </c>
      <c r="E103" s="888"/>
      <c r="F103" s="79" t="s">
        <v>144</v>
      </c>
      <c r="G103" s="865">
        <v>6375000004.9799995</v>
      </c>
      <c r="H103" s="866"/>
      <c r="I103" s="206"/>
      <c r="J103" s="42"/>
      <c r="K103" s="42"/>
      <c r="L103" s="889">
        <v>43522</v>
      </c>
      <c r="M103" s="889"/>
      <c r="N103" s="72"/>
      <c r="O103" s="109">
        <f t="shared" si="7"/>
        <v>1.2889173606662396</v>
      </c>
      <c r="P103" s="51" t="s">
        <v>428</v>
      </c>
      <c r="Q103" s="865">
        <f t="shared" si="3"/>
        <v>4946011435.275238</v>
      </c>
      <c r="R103" s="866"/>
      <c r="S103" s="890" t="s">
        <v>432</v>
      </c>
      <c r="T103" s="891"/>
      <c r="U103" s="892"/>
    </row>
    <row r="104" spans="2:21" ht="40.5" customHeight="1" x14ac:dyDescent="0.2">
      <c r="B104" s="194"/>
      <c r="C104" s="196"/>
      <c r="D104" s="887" t="s">
        <v>143</v>
      </c>
      <c r="E104" s="888"/>
      <c r="F104" s="79" t="s">
        <v>144</v>
      </c>
      <c r="G104" s="865">
        <v>18000000000</v>
      </c>
      <c r="H104" s="866"/>
      <c r="I104" s="206"/>
      <c r="J104" s="42"/>
      <c r="K104" s="42"/>
      <c r="L104" s="889">
        <v>43544</v>
      </c>
      <c r="M104" s="889"/>
      <c r="N104" s="72"/>
      <c r="O104" s="109">
        <f>101.18/78.05</f>
        <v>1.2963484945547727</v>
      </c>
      <c r="P104" s="51" t="s">
        <v>433</v>
      </c>
      <c r="Q104" s="865">
        <f t="shared" si="3"/>
        <v>13885155169.00573</v>
      </c>
      <c r="R104" s="866"/>
      <c r="S104" s="890" t="s">
        <v>432</v>
      </c>
      <c r="T104" s="891"/>
      <c r="U104" s="892"/>
    </row>
    <row r="105" spans="2:21" ht="40.5" customHeight="1" x14ac:dyDescent="0.2">
      <c r="B105" s="194"/>
      <c r="C105" s="196"/>
      <c r="D105" s="887" t="s">
        <v>143</v>
      </c>
      <c r="E105" s="888"/>
      <c r="F105" s="79" t="s">
        <v>144</v>
      </c>
      <c r="G105" s="865">
        <v>13500000000</v>
      </c>
      <c r="H105" s="866"/>
      <c r="I105" s="206"/>
      <c r="J105" s="42"/>
      <c r="K105" s="42"/>
      <c r="L105" s="889">
        <v>43546</v>
      </c>
      <c r="M105" s="889"/>
      <c r="N105" s="72"/>
      <c r="O105" s="109">
        <f>101.18/78.05</f>
        <v>1.2963484945547727</v>
      </c>
      <c r="P105" s="51" t="s">
        <v>433</v>
      </c>
      <c r="Q105" s="865">
        <f t="shared" si="3"/>
        <v>10413866376.754297</v>
      </c>
      <c r="R105" s="866"/>
      <c r="S105" s="890" t="s">
        <v>432</v>
      </c>
      <c r="T105" s="891"/>
      <c r="U105" s="892"/>
    </row>
    <row r="106" spans="2:21" ht="40.5" customHeight="1" x14ac:dyDescent="0.2">
      <c r="B106" s="194"/>
      <c r="C106" s="196"/>
      <c r="D106" s="887" t="s">
        <v>143</v>
      </c>
      <c r="E106" s="888"/>
      <c r="F106" s="79" t="s">
        <v>144</v>
      </c>
      <c r="G106" s="865">
        <v>8000000000</v>
      </c>
      <c r="H106" s="866"/>
      <c r="I106" s="206"/>
      <c r="J106" s="42"/>
      <c r="K106" s="42"/>
      <c r="L106" s="889">
        <v>43551</v>
      </c>
      <c r="M106" s="889"/>
      <c r="N106" s="72"/>
      <c r="O106" s="109">
        <f>101.18/78.05</f>
        <v>1.2963484945547727</v>
      </c>
      <c r="P106" s="51" t="s">
        <v>433</v>
      </c>
      <c r="Q106" s="865">
        <f t="shared" si="3"/>
        <v>6171180075.113658</v>
      </c>
      <c r="R106" s="866"/>
      <c r="S106" s="890" t="s">
        <v>432</v>
      </c>
      <c r="T106" s="891"/>
      <c r="U106" s="892"/>
    </row>
    <row r="107" spans="2:21" ht="40.5" customHeight="1" x14ac:dyDescent="0.2">
      <c r="B107" s="194"/>
      <c r="C107" s="196"/>
      <c r="D107" s="887" t="s">
        <v>143</v>
      </c>
      <c r="E107" s="888"/>
      <c r="F107" s="79" t="s">
        <v>144</v>
      </c>
      <c r="G107" s="865">
        <v>21527000000</v>
      </c>
      <c r="H107" s="866"/>
      <c r="I107" s="206"/>
      <c r="J107" s="42"/>
      <c r="K107" s="42"/>
      <c r="L107" s="889">
        <v>43570</v>
      </c>
      <c r="M107" s="889"/>
      <c r="N107" s="72"/>
      <c r="O107" s="109">
        <f>101.62/78.05</f>
        <v>1.3019859064702115</v>
      </c>
      <c r="P107" s="51" t="s">
        <v>437</v>
      </c>
      <c r="Q107" s="865">
        <f t="shared" si="3"/>
        <v>16533973135.209602</v>
      </c>
      <c r="R107" s="866"/>
      <c r="S107" s="890" t="s">
        <v>432</v>
      </c>
      <c r="T107" s="891"/>
      <c r="U107" s="892"/>
    </row>
    <row r="108" spans="2:21" ht="40.5" customHeight="1" x14ac:dyDescent="0.2">
      <c r="B108" s="194"/>
      <c r="C108" s="196"/>
      <c r="D108" s="887" t="s">
        <v>143</v>
      </c>
      <c r="E108" s="888"/>
      <c r="F108" s="79" t="s">
        <v>144</v>
      </c>
      <c r="G108" s="865">
        <v>11732000000</v>
      </c>
      <c r="H108" s="866"/>
      <c r="I108" s="206"/>
      <c r="J108" s="42"/>
      <c r="K108" s="42"/>
      <c r="L108" s="889">
        <v>43580</v>
      </c>
      <c r="M108" s="889"/>
      <c r="N108" s="72"/>
      <c r="O108" s="109">
        <f>101.62/78.05</f>
        <v>1.3019859064702115</v>
      </c>
      <c r="P108" s="51" t="s">
        <v>437</v>
      </c>
      <c r="Q108" s="865">
        <f t="shared" si="3"/>
        <v>9010850226.3333988</v>
      </c>
      <c r="R108" s="866"/>
      <c r="S108" s="890" t="s">
        <v>432</v>
      </c>
      <c r="T108" s="891"/>
      <c r="U108" s="892"/>
    </row>
    <row r="109" spans="2:21" ht="42" customHeight="1" x14ac:dyDescent="0.2">
      <c r="B109" s="194"/>
      <c r="C109" s="196"/>
      <c r="D109" s="887" t="s">
        <v>143</v>
      </c>
      <c r="E109" s="888"/>
      <c r="F109" s="79" t="s">
        <v>144</v>
      </c>
      <c r="G109" s="865">
        <v>4875000000</v>
      </c>
      <c r="H109" s="866"/>
      <c r="I109" s="206"/>
      <c r="J109" s="42"/>
      <c r="K109" s="42"/>
      <c r="L109" s="889">
        <v>43581</v>
      </c>
      <c r="M109" s="889"/>
      <c r="N109" s="72"/>
      <c r="O109" s="109">
        <f>101.62/78.05</f>
        <v>1.3019859064702115</v>
      </c>
      <c r="P109" s="51" t="s">
        <v>437</v>
      </c>
      <c r="Q109" s="865">
        <f t="shared" si="3"/>
        <v>3744280161.3855538</v>
      </c>
      <c r="R109" s="866"/>
      <c r="S109" s="890" t="s">
        <v>489</v>
      </c>
      <c r="T109" s="891"/>
      <c r="U109" s="892"/>
    </row>
    <row r="110" spans="2:21" ht="42" customHeight="1" x14ac:dyDescent="0.2">
      <c r="B110" s="194"/>
      <c r="C110" s="196"/>
      <c r="D110" s="887" t="s">
        <v>143</v>
      </c>
      <c r="E110" s="888"/>
      <c r="F110" s="79" t="s">
        <v>144</v>
      </c>
      <c r="G110" s="865">
        <v>3366000000</v>
      </c>
      <c r="H110" s="866"/>
      <c r="I110" s="206"/>
      <c r="J110" s="42"/>
      <c r="K110" s="42"/>
      <c r="L110" s="889">
        <v>43591</v>
      </c>
      <c r="M110" s="889"/>
      <c r="N110" s="72"/>
      <c r="O110" s="109">
        <f>102.12/78.05</f>
        <v>1.3083920563741192</v>
      </c>
      <c r="P110" s="51" t="s">
        <v>491</v>
      </c>
      <c r="Q110" s="865">
        <f t="shared" si="3"/>
        <v>2572623384.253819</v>
      </c>
      <c r="R110" s="866"/>
      <c r="S110" s="890" t="s">
        <v>489</v>
      </c>
      <c r="T110" s="891"/>
      <c r="U110" s="892"/>
    </row>
    <row r="111" spans="2:21" ht="31.5" customHeight="1" x14ac:dyDescent="0.2">
      <c r="B111" s="194"/>
      <c r="C111" s="196"/>
      <c r="D111" s="887"/>
      <c r="E111" s="888"/>
      <c r="F111" s="224" t="s">
        <v>221</v>
      </c>
      <c r="G111" s="893">
        <f>SUM(G15:H110)</f>
        <v>384347324524.47998</v>
      </c>
      <c r="H111" s="894"/>
      <c r="I111" s="206"/>
      <c r="J111" s="42"/>
      <c r="K111" s="42"/>
      <c r="L111" s="43"/>
      <c r="M111" s="43"/>
      <c r="N111" s="44"/>
      <c r="O111" s="44"/>
      <c r="P111" s="44"/>
      <c r="Q111" s="884">
        <f>SUM(Q15:R110)</f>
        <v>309017897125.14862</v>
      </c>
      <c r="R111" s="885"/>
      <c r="S111" s="60"/>
      <c r="T111" s="60"/>
      <c r="U111" s="61"/>
    </row>
    <row r="112" spans="2:21" ht="31.5" customHeight="1" x14ac:dyDescent="0.2">
      <c r="B112" s="282"/>
      <c r="C112" s="284"/>
      <c r="D112" s="887" t="s">
        <v>143</v>
      </c>
      <c r="E112" s="888"/>
      <c r="F112" s="79" t="s">
        <v>222</v>
      </c>
      <c r="G112" s="865">
        <v>578332629.87</v>
      </c>
      <c r="H112" s="866"/>
      <c r="I112" s="206"/>
      <c r="J112" s="42"/>
      <c r="K112" s="42"/>
      <c r="L112" s="889">
        <v>42278</v>
      </c>
      <c r="M112" s="889" t="s">
        <v>201</v>
      </c>
      <c r="N112" s="41"/>
      <c r="O112" s="59">
        <f>123.78/111.82</f>
        <v>1.1069576104453587</v>
      </c>
      <c r="P112" s="40" t="s">
        <v>223</v>
      </c>
      <c r="Q112" s="865">
        <f>+G112/O112</f>
        <v>522452372.53242362</v>
      </c>
      <c r="R112" s="866"/>
      <c r="S112" s="886"/>
      <c r="T112" s="886"/>
      <c r="U112" s="886"/>
    </row>
    <row r="113" spans="1:21" ht="31.5" customHeight="1" x14ac:dyDescent="0.2">
      <c r="B113" s="282"/>
      <c r="C113" s="284"/>
      <c r="D113" s="887" t="s">
        <v>143</v>
      </c>
      <c r="E113" s="888"/>
      <c r="F113" s="79" t="s">
        <v>222</v>
      </c>
      <c r="G113" s="865">
        <v>906673067.28999996</v>
      </c>
      <c r="H113" s="866"/>
      <c r="I113" s="206"/>
      <c r="J113" s="42"/>
      <c r="K113" s="42"/>
      <c r="L113" s="889">
        <v>42369</v>
      </c>
      <c r="M113" s="889" t="s">
        <v>201</v>
      </c>
      <c r="N113" s="41"/>
      <c r="O113" s="109">
        <f>125.37/111.82</f>
        <v>1.1211768914326596</v>
      </c>
      <c r="P113" s="40" t="s">
        <v>204</v>
      </c>
      <c r="Q113" s="865">
        <f>+G113/O113</f>
        <v>808679766.96472681</v>
      </c>
      <c r="R113" s="866"/>
      <c r="S113" s="886"/>
      <c r="T113" s="886"/>
      <c r="U113" s="886"/>
    </row>
    <row r="114" spans="1:21" ht="47.25" customHeight="1" x14ac:dyDescent="0.2">
      <c r="B114" s="197"/>
      <c r="C114" s="199" t="s">
        <v>570</v>
      </c>
      <c r="D114" s="80"/>
      <c r="E114" s="80"/>
      <c r="F114" s="80"/>
      <c r="G114" s="882">
        <f>+G111+G112+G113</f>
        <v>385832330221.63995</v>
      </c>
      <c r="H114" s="883"/>
      <c r="I114" s="45"/>
      <c r="J114" s="42"/>
      <c r="K114" s="42"/>
      <c r="L114" s="43"/>
      <c r="M114" s="43"/>
      <c r="N114" s="44"/>
      <c r="O114" s="44"/>
      <c r="P114" s="44"/>
      <c r="Q114" s="884">
        <f>+Q111+Q112+Q113</f>
        <v>310349029264.64575</v>
      </c>
      <c r="R114" s="885"/>
      <c r="S114" s="46"/>
      <c r="T114" s="46"/>
      <c r="U114" s="47"/>
    </row>
    <row r="115" spans="1:21" ht="31.5" customHeight="1" x14ac:dyDescent="0.2">
      <c r="B115" s="194"/>
      <c r="C115" s="195"/>
      <c r="D115" s="81"/>
      <c r="E115" s="81"/>
      <c r="F115" s="81"/>
      <c r="G115" s="107"/>
      <c r="H115" s="107"/>
      <c r="I115" s="107"/>
      <c r="J115" s="42"/>
      <c r="K115" s="42"/>
      <c r="L115" s="43"/>
      <c r="M115" s="43"/>
      <c r="N115" s="44"/>
      <c r="O115" s="44"/>
      <c r="P115" s="44"/>
      <c r="Q115" s="107"/>
      <c r="R115" s="107"/>
      <c r="S115" s="46"/>
      <c r="T115" s="46"/>
      <c r="U115" s="47"/>
    </row>
    <row r="116" spans="1:21" ht="31.5" customHeight="1" x14ac:dyDescent="0.2">
      <c r="A116" s="1" t="s">
        <v>571</v>
      </c>
      <c r="B116" s="355" t="s">
        <v>224</v>
      </c>
      <c r="C116" s="356"/>
      <c r="D116" s="356"/>
      <c r="E116" s="356"/>
      <c r="F116" s="356"/>
      <c r="G116" s="356"/>
      <c r="H116" s="356"/>
      <c r="I116" s="356"/>
      <c r="J116" s="356"/>
      <c r="K116" s="356"/>
      <c r="L116" s="356"/>
      <c r="M116" s="356"/>
      <c r="N116" s="356"/>
      <c r="O116" s="356"/>
      <c r="P116" s="356"/>
      <c r="Q116" s="356"/>
      <c r="R116" s="356"/>
      <c r="S116" s="356"/>
      <c r="T116" s="356"/>
      <c r="U116" s="357"/>
    </row>
    <row r="117" spans="1:21" ht="15" x14ac:dyDescent="0.2">
      <c r="B117" s="823" t="s">
        <v>131</v>
      </c>
      <c r="C117" s="823"/>
      <c r="D117" s="824" t="s">
        <v>132</v>
      </c>
      <c r="E117" s="824"/>
      <c r="F117" s="824" t="s">
        <v>133</v>
      </c>
      <c r="G117" s="822" t="s">
        <v>134</v>
      </c>
      <c r="H117" s="822"/>
      <c r="I117" s="822"/>
      <c r="J117" s="822"/>
      <c r="K117" s="822"/>
      <c r="L117" s="822"/>
      <c r="M117" s="822"/>
      <c r="N117" s="822" t="s">
        <v>135</v>
      </c>
      <c r="O117" s="822"/>
      <c r="P117" s="822"/>
      <c r="Q117" s="822"/>
      <c r="R117" s="822"/>
      <c r="S117" s="822" t="s">
        <v>97</v>
      </c>
      <c r="T117" s="822"/>
      <c r="U117" s="822"/>
    </row>
    <row r="118" spans="1:21" ht="15" customHeight="1" x14ac:dyDescent="0.2">
      <c r="B118" s="823"/>
      <c r="C118" s="823"/>
      <c r="D118" s="824"/>
      <c r="E118" s="824"/>
      <c r="F118" s="824"/>
      <c r="G118" s="809" t="s">
        <v>136</v>
      </c>
      <c r="H118" s="824"/>
      <c r="I118" s="824"/>
      <c r="J118" s="809" t="s">
        <v>137</v>
      </c>
      <c r="K118" s="809"/>
      <c r="L118" s="809" t="s">
        <v>805</v>
      </c>
      <c r="M118" s="809"/>
      <c r="N118" s="205" t="s">
        <v>138</v>
      </c>
      <c r="O118" s="205" t="s">
        <v>139</v>
      </c>
      <c r="P118" s="205" t="s">
        <v>140</v>
      </c>
      <c r="Q118" s="809" t="s">
        <v>141</v>
      </c>
      <c r="R118" s="809"/>
      <c r="S118" s="822"/>
      <c r="T118" s="822"/>
      <c r="U118" s="822"/>
    </row>
    <row r="119" spans="1:21" ht="28.5" customHeight="1" x14ac:dyDescent="0.2">
      <c r="B119" s="282" t="s">
        <v>142</v>
      </c>
      <c r="C119" s="284"/>
      <c r="D119" s="478" t="s">
        <v>224</v>
      </c>
      <c r="E119" s="478"/>
      <c r="F119" s="79" t="s">
        <v>144</v>
      </c>
      <c r="G119" s="818">
        <v>1792505269</v>
      </c>
      <c r="H119" s="818"/>
      <c r="I119" s="818"/>
      <c r="J119" s="848" t="s">
        <v>145</v>
      </c>
      <c r="K119" s="848"/>
      <c r="L119" s="870">
        <v>42278</v>
      </c>
      <c r="M119" s="871"/>
      <c r="N119" s="208">
        <v>1630902678</v>
      </c>
      <c r="O119" s="59">
        <f>123.78/111.82</f>
        <v>1.1069576104453587</v>
      </c>
      <c r="P119" s="110" t="s">
        <v>154</v>
      </c>
      <c r="Q119" s="880">
        <f t="shared" ref="Q119:Q147" si="8">+G119/O119</f>
        <v>1619307959.1176279</v>
      </c>
      <c r="R119" s="881"/>
      <c r="S119" s="652" t="s">
        <v>225</v>
      </c>
      <c r="T119" s="652"/>
      <c r="U119" s="652"/>
    </row>
    <row r="120" spans="1:21" ht="27.75" customHeight="1" x14ac:dyDescent="0.2">
      <c r="B120" s="282" t="s">
        <v>146</v>
      </c>
      <c r="C120" s="284"/>
      <c r="D120" s="478" t="s">
        <v>224</v>
      </c>
      <c r="E120" s="478"/>
      <c r="F120" s="79" t="s">
        <v>144</v>
      </c>
      <c r="G120" s="818">
        <v>1805267351.8</v>
      </c>
      <c r="H120" s="818"/>
      <c r="I120" s="818"/>
      <c r="J120" s="848" t="s">
        <v>145</v>
      </c>
      <c r="K120" s="848"/>
      <c r="L120" s="870">
        <v>42311</v>
      </c>
      <c r="M120" s="871"/>
      <c r="N120" s="208">
        <v>1630902678</v>
      </c>
      <c r="O120" s="109">
        <f>124.62/111.82</f>
        <v>1.1144696834197818</v>
      </c>
      <c r="P120" s="111" t="s">
        <v>159</v>
      </c>
      <c r="Q120" s="804">
        <f>+G120/O120</f>
        <v>1619844288.8643556</v>
      </c>
      <c r="R120" s="805"/>
      <c r="S120" s="652" t="s">
        <v>225</v>
      </c>
      <c r="T120" s="652"/>
      <c r="U120" s="652"/>
    </row>
    <row r="121" spans="1:21" ht="27.75" customHeight="1" x14ac:dyDescent="0.2">
      <c r="B121" s="282" t="s">
        <v>146</v>
      </c>
      <c r="C121" s="284"/>
      <c r="D121" s="478" t="s">
        <v>224</v>
      </c>
      <c r="E121" s="478"/>
      <c r="F121" s="79" t="s">
        <v>144</v>
      </c>
      <c r="G121" s="818">
        <v>12313884</v>
      </c>
      <c r="H121" s="818"/>
      <c r="I121" s="818"/>
      <c r="J121" s="848" t="s">
        <v>145</v>
      </c>
      <c r="K121" s="848"/>
      <c r="L121" s="870">
        <v>42367</v>
      </c>
      <c r="M121" s="871"/>
      <c r="N121" s="208">
        <v>1630902678</v>
      </c>
      <c r="O121" s="109">
        <f>125.37/111.82</f>
        <v>1.1211768914326596</v>
      </c>
      <c r="P121" s="111" t="s">
        <v>161</v>
      </c>
      <c r="Q121" s="804">
        <f t="shared" ref="Q121" si="9">+G121/O121</f>
        <v>10982998.395788467</v>
      </c>
      <c r="R121" s="805"/>
      <c r="S121" s="652" t="s">
        <v>225</v>
      </c>
      <c r="T121" s="652"/>
      <c r="U121" s="652"/>
    </row>
    <row r="122" spans="1:21" ht="28.5" customHeight="1" x14ac:dyDescent="0.2">
      <c r="B122" s="282" t="s">
        <v>147</v>
      </c>
      <c r="C122" s="284"/>
      <c r="D122" s="478" t="s">
        <v>224</v>
      </c>
      <c r="E122" s="478"/>
      <c r="F122" s="79" t="s">
        <v>144</v>
      </c>
      <c r="G122" s="818">
        <v>1828541334</v>
      </c>
      <c r="H122" s="818"/>
      <c r="I122" s="818"/>
      <c r="J122" s="877" t="s">
        <v>813</v>
      </c>
      <c r="K122" s="877"/>
      <c r="L122" s="870">
        <v>42367</v>
      </c>
      <c r="M122" s="871"/>
      <c r="N122" s="208">
        <v>1630902678</v>
      </c>
      <c r="O122" s="109">
        <f>125.37/111.82</f>
        <v>1.1211768914326596</v>
      </c>
      <c r="P122" s="111" t="s">
        <v>161</v>
      </c>
      <c r="Q122" s="804">
        <f t="shared" si="8"/>
        <v>1630912434.9356306</v>
      </c>
      <c r="R122" s="805"/>
      <c r="S122" s="652" t="s">
        <v>225</v>
      </c>
      <c r="T122" s="652"/>
      <c r="U122" s="652"/>
    </row>
    <row r="123" spans="1:21" ht="27" customHeight="1" x14ac:dyDescent="0.2">
      <c r="B123" s="282" t="s">
        <v>148</v>
      </c>
      <c r="C123" s="284"/>
      <c r="D123" s="478" t="s">
        <v>224</v>
      </c>
      <c r="E123" s="478"/>
      <c r="F123" s="79" t="s">
        <v>144</v>
      </c>
      <c r="G123" s="818">
        <v>1839906750</v>
      </c>
      <c r="H123" s="818"/>
      <c r="I123" s="818"/>
      <c r="J123" s="878" t="s">
        <v>814</v>
      </c>
      <c r="K123" s="879"/>
      <c r="L123" s="870">
        <v>42387</v>
      </c>
      <c r="M123" s="871">
        <v>42387</v>
      </c>
      <c r="N123" s="208">
        <v>1630902678</v>
      </c>
      <c r="O123" s="109">
        <f>126.15/111.82</f>
        <v>1.1281523877660526</v>
      </c>
      <c r="P123" s="111" t="s">
        <v>166</v>
      </c>
      <c r="Q123" s="804">
        <f t="shared" si="8"/>
        <v>1630902677.6456599</v>
      </c>
      <c r="R123" s="805"/>
      <c r="S123" s="652" t="s">
        <v>225</v>
      </c>
      <c r="T123" s="652"/>
      <c r="U123" s="652"/>
    </row>
    <row r="124" spans="1:21" ht="27" customHeight="1" x14ac:dyDescent="0.2">
      <c r="B124" s="282" t="s">
        <v>148</v>
      </c>
      <c r="C124" s="284"/>
      <c r="D124" s="478" t="s">
        <v>224</v>
      </c>
      <c r="E124" s="478"/>
      <c r="F124" s="79" t="s">
        <v>144</v>
      </c>
      <c r="G124" s="818">
        <v>13080610</v>
      </c>
      <c r="H124" s="818"/>
      <c r="I124" s="818"/>
      <c r="J124" s="878" t="s">
        <v>814</v>
      </c>
      <c r="K124" s="879"/>
      <c r="L124" s="870">
        <v>42395</v>
      </c>
      <c r="M124" s="871">
        <v>42387</v>
      </c>
      <c r="N124" s="208">
        <v>0</v>
      </c>
      <c r="O124" s="109">
        <f>126.15/111.82</f>
        <v>1.1281523877660526</v>
      </c>
      <c r="P124" s="111" t="s">
        <v>166</v>
      </c>
      <c r="Q124" s="880">
        <f t="shared" si="8"/>
        <v>11594719.066191042</v>
      </c>
      <c r="R124" s="881"/>
      <c r="S124" s="652" t="s">
        <v>225</v>
      </c>
      <c r="T124" s="652"/>
      <c r="U124" s="652"/>
    </row>
    <row r="125" spans="1:21" ht="26.25" customHeight="1" x14ac:dyDescent="0.2">
      <c r="B125" s="282" t="s">
        <v>149</v>
      </c>
      <c r="C125" s="284"/>
      <c r="D125" s="478" t="s">
        <v>224</v>
      </c>
      <c r="E125" s="478"/>
      <c r="F125" s="79" t="s">
        <v>144</v>
      </c>
      <c r="G125" s="818">
        <v>1863680417</v>
      </c>
      <c r="H125" s="818"/>
      <c r="I125" s="818"/>
      <c r="J125" s="877" t="s">
        <v>815</v>
      </c>
      <c r="K125" s="877"/>
      <c r="L125" s="870">
        <v>42416</v>
      </c>
      <c r="M125" s="871">
        <v>42416</v>
      </c>
      <c r="N125" s="208">
        <v>1630902678</v>
      </c>
      <c r="O125" s="109">
        <f>127.78/111.82</f>
        <v>1.1427293865140404</v>
      </c>
      <c r="P125" s="111" t="s">
        <v>169</v>
      </c>
      <c r="Q125" s="804">
        <f t="shared" si="8"/>
        <v>1630902678.266865</v>
      </c>
      <c r="R125" s="805"/>
      <c r="S125" s="652" t="s">
        <v>226</v>
      </c>
      <c r="T125" s="652"/>
      <c r="U125" s="652"/>
    </row>
    <row r="126" spans="1:21" ht="26.25" customHeight="1" x14ac:dyDescent="0.2">
      <c r="B126" s="282" t="s">
        <v>150</v>
      </c>
      <c r="C126" s="284"/>
      <c r="D126" s="478" t="s">
        <v>224</v>
      </c>
      <c r="E126" s="478"/>
      <c r="F126" s="79" t="s">
        <v>144</v>
      </c>
      <c r="G126" s="818">
        <v>1887454082.99</v>
      </c>
      <c r="H126" s="818"/>
      <c r="I126" s="818"/>
      <c r="J126" s="878" t="s">
        <v>816</v>
      </c>
      <c r="K126" s="879"/>
      <c r="L126" s="870">
        <v>42445</v>
      </c>
      <c r="M126" s="871">
        <v>42445</v>
      </c>
      <c r="N126" s="208">
        <v>1630902678</v>
      </c>
      <c r="O126" s="109">
        <f>129.41/111.82</f>
        <v>1.1573063852620282</v>
      </c>
      <c r="P126" s="111" t="s">
        <v>173</v>
      </c>
      <c r="Q126" s="804">
        <f t="shared" si="8"/>
        <v>1630902677.9997048</v>
      </c>
      <c r="R126" s="805"/>
      <c r="S126" s="652" t="s">
        <v>225</v>
      </c>
      <c r="T126" s="652"/>
      <c r="U126" s="652"/>
    </row>
    <row r="127" spans="1:21" ht="27.75" customHeight="1" x14ac:dyDescent="0.2">
      <c r="B127" s="282" t="s">
        <v>151</v>
      </c>
      <c r="C127" s="284"/>
      <c r="D127" s="478" t="s">
        <v>224</v>
      </c>
      <c r="E127" s="478"/>
      <c r="F127" s="79" t="s">
        <v>144</v>
      </c>
      <c r="G127" s="818">
        <v>1905247870</v>
      </c>
      <c r="H127" s="818"/>
      <c r="I127" s="818"/>
      <c r="J127" s="878" t="s">
        <v>817</v>
      </c>
      <c r="K127" s="879"/>
      <c r="L127" s="870">
        <v>42474</v>
      </c>
      <c r="M127" s="871">
        <v>42474</v>
      </c>
      <c r="N127" s="208">
        <v>1630902678</v>
      </c>
      <c r="O127" s="109">
        <f>130.63/111.82</f>
        <v>1.1682167769629763</v>
      </c>
      <c r="P127" s="111" t="s">
        <v>178</v>
      </c>
      <c r="Q127" s="804">
        <f t="shared" si="8"/>
        <v>1630902677.9713693</v>
      </c>
      <c r="R127" s="805"/>
      <c r="S127" s="652" t="s">
        <v>226</v>
      </c>
      <c r="T127" s="652"/>
      <c r="U127" s="652"/>
    </row>
    <row r="128" spans="1:21" ht="27.75" customHeight="1" x14ac:dyDescent="0.2">
      <c r="B128" s="282" t="s">
        <v>152</v>
      </c>
      <c r="C128" s="284"/>
      <c r="D128" s="478" t="s">
        <v>224</v>
      </c>
      <c r="E128" s="478"/>
      <c r="F128" s="79" t="s">
        <v>144</v>
      </c>
      <c r="G128" s="818">
        <v>1914728166</v>
      </c>
      <c r="H128" s="818"/>
      <c r="I128" s="818"/>
      <c r="J128" s="877" t="s">
        <v>818</v>
      </c>
      <c r="K128" s="877"/>
      <c r="L128" s="870">
        <v>42506</v>
      </c>
      <c r="M128" s="871">
        <v>42506</v>
      </c>
      <c r="N128" s="208">
        <v>1630902678</v>
      </c>
      <c r="O128" s="109">
        <f>131.28/111.82</f>
        <v>1.1740296905741372</v>
      </c>
      <c r="P128" s="111" t="s">
        <v>183</v>
      </c>
      <c r="Q128" s="804">
        <f t="shared" si="8"/>
        <v>1630902677.6517365</v>
      </c>
      <c r="R128" s="805"/>
      <c r="S128" s="652" t="s">
        <v>226</v>
      </c>
      <c r="T128" s="652"/>
      <c r="U128" s="652"/>
    </row>
    <row r="129" spans="1:21" ht="29.25" customHeight="1" x14ac:dyDescent="0.2">
      <c r="B129" s="282" t="s">
        <v>227</v>
      </c>
      <c r="C129" s="284"/>
      <c r="D129" s="478" t="s">
        <v>224</v>
      </c>
      <c r="E129" s="478"/>
      <c r="F129" s="79" t="s">
        <v>144</v>
      </c>
      <c r="G129" s="818">
        <v>1924500164</v>
      </c>
      <c r="H129" s="818"/>
      <c r="I129" s="818"/>
      <c r="J129" s="878" t="s">
        <v>819</v>
      </c>
      <c r="K129" s="879"/>
      <c r="L129" s="870">
        <v>42535</v>
      </c>
      <c r="M129" s="871">
        <v>42535</v>
      </c>
      <c r="N129" s="208">
        <v>1630902678</v>
      </c>
      <c r="O129" s="109">
        <f>131.95/111.82</f>
        <v>1.1800214630656412</v>
      </c>
      <c r="P129" s="111" t="s">
        <v>186</v>
      </c>
      <c r="Q129" s="804">
        <f t="shared" si="8"/>
        <v>1630902677.8209929</v>
      </c>
      <c r="R129" s="805"/>
      <c r="S129" s="652" t="s">
        <v>226</v>
      </c>
      <c r="T129" s="652"/>
      <c r="U129" s="652"/>
    </row>
    <row r="130" spans="1:21" ht="29.25" customHeight="1" x14ac:dyDescent="0.2">
      <c r="B130" s="282" t="s">
        <v>228</v>
      </c>
      <c r="C130" s="284"/>
      <c r="D130" s="478" t="s">
        <v>224</v>
      </c>
      <c r="E130" s="478"/>
      <c r="F130" s="79" t="s">
        <v>144</v>
      </c>
      <c r="G130" s="818">
        <v>1933737765</v>
      </c>
      <c r="H130" s="818"/>
      <c r="I130" s="818"/>
      <c r="J130" s="875" t="s">
        <v>820</v>
      </c>
      <c r="K130" s="876"/>
      <c r="L130" s="870">
        <v>42558</v>
      </c>
      <c r="M130" s="871">
        <v>42558</v>
      </c>
      <c r="N130" s="208">
        <v>1630902678</v>
      </c>
      <c r="O130" s="109">
        <f>132.58/111.82</f>
        <v>1.1856555177964587</v>
      </c>
      <c r="P130" s="111" t="s">
        <v>189</v>
      </c>
      <c r="Q130" s="804">
        <f t="shared" si="8"/>
        <v>1630944010.2753053</v>
      </c>
      <c r="R130" s="805"/>
      <c r="S130" s="652" t="s">
        <v>226</v>
      </c>
      <c r="T130" s="652"/>
      <c r="U130" s="652"/>
    </row>
    <row r="131" spans="1:21" ht="22.5" customHeight="1" x14ac:dyDescent="0.2">
      <c r="B131" s="282" t="s">
        <v>229</v>
      </c>
      <c r="C131" s="284"/>
      <c r="D131" s="478" t="s">
        <v>224</v>
      </c>
      <c r="E131" s="478"/>
      <c r="F131" s="79" t="s">
        <v>144</v>
      </c>
      <c r="G131" s="818">
        <v>1946104392</v>
      </c>
      <c r="H131" s="818"/>
      <c r="I131" s="818"/>
      <c r="J131" s="877" t="s">
        <v>821</v>
      </c>
      <c r="K131" s="877"/>
      <c r="L131" s="870">
        <v>42593</v>
      </c>
      <c r="M131" s="871">
        <v>42593</v>
      </c>
      <c r="N131" s="208">
        <v>1630902678</v>
      </c>
      <c r="O131" s="109">
        <f>133.27/111.82</f>
        <v>1.1918261491683064</v>
      </c>
      <c r="P131" s="111" t="s">
        <v>192</v>
      </c>
      <c r="Q131" s="804">
        <f t="shared" si="8"/>
        <v>1632876064.4814284</v>
      </c>
      <c r="R131" s="805"/>
      <c r="S131" s="652" t="s">
        <v>225</v>
      </c>
      <c r="T131" s="652"/>
      <c r="U131" s="652"/>
    </row>
    <row r="132" spans="1:21" ht="42.75" customHeight="1" x14ac:dyDescent="0.2">
      <c r="B132" s="282" t="s">
        <v>230</v>
      </c>
      <c r="C132" s="284"/>
      <c r="D132" s="478" t="s">
        <v>224</v>
      </c>
      <c r="E132" s="478"/>
      <c r="F132" s="79" t="s">
        <v>144</v>
      </c>
      <c r="G132" s="818">
        <v>1937626728</v>
      </c>
      <c r="H132" s="818"/>
      <c r="I132" s="818"/>
      <c r="J132" s="878" t="s">
        <v>822</v>
      </c>
      <c r="K132" s="879"/>
      <c r="L132" s="870">
        <v>42626</v>
      </c>
      <c r="M132" s="871">
        <v>42626</v>
      </c>
      <c r="N132" s="208">
        <v>1630902678</v>
      </c>
      <c r="O132" s="109">
        <f>132.85/111.82</f>
        <v>1.1880701126810946</v>
      </c>
      <c r="P132" s="111" t="s">
        <v>193</v>
      </c>
      <c r="Q132" s="804">
        <f t="shared" si="8"/>
        <v>1630902677.6436582</v>
      </c>
      <c r="R132" s="805"/>
      <c r="S132" s="652" t="s">
        <v>226</v>
      </c>
      <c r="T132" s="652"/>
      <c r="U132" s="652"/>
    </row>
    <row r="133" spans="1:21" ht="31.5" customHeight="1" x14ac:dyDescent="0.2">
      <c r="B133" s="282" t="s">
        <v>231</v>
      </c>
      <c r="C133" s="284"/>
      <c r="D133" s="478" t="s">
        <v>224</v>
      </c>
      <c r="E133" s="478"/>
      <c r="F133" s="79" t="s">
        <v>144</v>
      </c>
      <c r="G133" s="818">
        <v>1936605773</v>
      </c>
      <c r="H133" s="818"/>
      <c r="I133" s="818"/>
      <c r="J133" s="878" t="s">
        <v>823</v>
      </c>
      <c r="K133" s="879"/>
      <c r="L133" s="870">
        <v>42650</v>
      </c>
      <c r="M133" s="871">
        <v>42650</v>
      </c>
      <c r="N133" s="208">
        <v>1630902678</v>
      </c>
      <c r="O133" s="109">
        <f>132.78/111.82</f>
        <v>1.1874441065998929</v>
      </c>
      <c r="P133" s="111" t="s">
        <v>194</v>
      </c>
      <c r="Q133" s="804">
        <f t="shared" si="8"/>
        <v>1630902677.6386502</v>
      </c>
      <c r="R133" s="805"/>
      <c r="S133" s="652" t="s">
        <v>226</v>
      </c>
      <c r="T133" s="652"/>
      <c r="U133" s="652"/>
    </row>
    <row r="134" spans="1:21" ht="34.5" customHeight="1" x14ac:dyDescent="0.25">
      <c r="B134" s="282" t="s">
        <v>232</v>
      </c>
      <c r="C134" s="284"/>
      <c r="D134" s="478" t="s">
        <v>224</v>
      </c>
      <c r="E134" s="478"/>
      <c r="F134" s="79" t="s">
        <v>144</v>
      </c>
      <c r="G134" s="845">
        <v>2008510175</v>
      </c>
      <c r="H134" s="846"/>
      <c r="I134" s="847"/>
      <c r="J134" s="877" t="s">
        <v>824</v>
      </c>
      <c r="K134" s="877"/>
      <c r="L134" s="870">
        <v>42913</v>
      </c>
      <c r="M134" s="871"/>
      <c r="N134" s="208">
        <v>1630902678</v>
      </c>
      <c r="O134" s="109">
        <f>137.71/111.82</f>
        <v>1.2315328206045431</v>
      </c>
      <c r="P134" s="111" t="s">
        <v>233</v>
      </c>
      <c r="Q134" s="804">
        <f t="shared" si="8"/>
        <v>1630902677.8629003</v>
      </c>
      <c r="R134" s="805"/>
      <c r="S134" s="652" t="s">
        <v>226</v>
      </c>
      <c r="T134" s="652"/>
      <c r="U134" s="652"/>
    </row>
    <row r="135" spans="1:21" ht="30.75" customHeight="1" x14ac:dyDescent="0.25">
      <c r="B135" s="282" t="s">
        <v>234</v>
      </c>
      <c r="C135" s="284"/>
      <c r="D135" s="478" t="s">
        <v>224</v>
      </c>
      <c r="E135" s="478"/>
      <c r="F135" s="79" t="s">
        <v>144</v>
      </c>
      <c r="G135" s="845">
        <v>2010843787</v>
      </c>
      <c r="H135" s="846"/>
      <c r="I135" s="847"/>
      <c r="J135" s="878" t="s">
        <v>825</v>
      </c>
      <c r="K135" s="879"/>
      <c r="L135" s="870">
        <v>42942</v>
      </c>
      <c r="M135" s="871"/>
      <c r="N135" s="208">
        <v>1630902678</v>
      </c>
      <c r="O135" s="109">
        <f>137.87/111.82</f>
        <v>1.2329636916472904</v>
      </c>
      <c r="P135" s="111" t="s">
        <v>235</v>
      </c>
      <c r="Q135" s="804">
        <f t="shared" si="8"/>
        <v>1630902678.3371291</v>
      </c>
      <c r="R135" s="805"/>
      <c r="S135" s="652" t="s">
        <v>226</v>
      </c>
      <c r="T135" s="652"/>
      <c r="U135" s="652"/>
    </row>
    <row r="136" spans="1:21" ht="32.25" customHeight="1" x14ac:dyDescent="0.25">
      <c r="B136" s="282" t="s">
        <v>236</v>
      </c>
      <c r="C136" s="284"/>
      <c r="D136" s="478" t="s">
        <v>224</v>
      </c>
      <c r="E136" s="478"/>
      <c r="F136" s="79" t="s">
        <v>144</v>
      </c>
      <c r="G136" s="845">
        <f>2010843787+1750209</f>
        <v>2012593996</v>
      </c>
      <c r="H136" s="846"/>
      <c r="I136" s="847"/>
      <c r="J136" s="878" t="s">
        <v>826</v>
      </c>
      <c r="K136" s="879"/>
      <c r="L136" s="870" t="s">
        <v>237</v>
      </c>
      <c r="M136" s="871"/>
      <c r="N136" s="208">
        <v>1630902678</v>
      </c>
      <c r="O136" s="109">
        <f>137.99/111.82</f>
        <v>1.2340368449293508</v>
      </c>
      <c r="P136" s="111" t="s">
        <v>238</v>
      </c>
      <c r="Q136" s="804">
        <f t="shared" si="8"/>
        <v>1630902678.6920791</v>
      </c>
      <c r="R136" s="805"/>
      <c r="S136" s="652" t="s">
        <v>226</v>
      </c>
      <c r="T136" s="652"/>
      <c r="U136" s="652"/>
    </row>
    <row r="137" spans="1:21" ht="30.75" customHeight="1" x14ac:dyDescent="0.25">
      <c r="B137" s="282" t="s">
        <v>239</v>
      </c>
      <c r="C137" s="284"/>
      <c r="D137" s="478" t="s">
        <v>224</v>
      </c>
      <c r="E137" s="478"/>
      <c r="F137" s="79" t="s">
        <v>144</v>
      </c>
      <c r="G137" s="845">
        <v>2013469099</v>
      </c>
      <c r="H137" s="846"/>
      <c r="I137" s="847"/>
      <c r="J137" s="877" t="s">
        <v>827</v>
      </c>
      <c r="K137" s="877"/>
      <c r="L137" s="870" t="s">
        <v>240</v>
      </c>
      <c r="M137" s="871"/>
      <c r="N137" s="208">
        <v>1630902678</v>
      </c>
      <c r="O137" s="109">
        <f>138.05/111.82</f>
        <v>1.2345734215703812</v>
      </c>
      <c r="P137" s="111" t="s">
        <v>241</v>
      </c>
      <c r="Q137" s="804">
        <f t="shared" si="8"/>
        <v>1630902677.6543279</v>
      </c>
      <c r="R137" s="805"/>
      <c r="S137" s="652" t="s">
        <v>226</v>
      </c>
      <c r="T137" s="652"/>
      <c r="U137" s="652"/>
    </row>
    <row r="138" spans="1:21" ht="27.75" customHeight="1" x14ac:dyDescent="0.25">
      <c r="B138" s="282" t="s">
        <v>242</v>
      </c>
      <c r="C138" s="284"/>
      <c r="D138" s="478" t="s">
        <v>224</v>
      </c>
      <c r="E138" s="478"/>
      <c r="F138" s="79" t="s">
        <v>144</v>
      </c>
      <c r="G138" s="845">
        <v>2013469099</v>
      </c>
      <c r="H138" s="846"/>
      <c r="I138" s="847"/>
      <c r="J138" s="875" t="s">
        <v>828</v>
      </c>
      <c r="K138" s="876"/>
      <c r="L138" s="870" t="s">
        <v>243</v>
      </c>
      <c r="M138" s="871"/>
      <c r="N138" s="208">
        <v>1630902678</v>
      </c>
      <c r="O138" s="109">
        <f>138.05/111.82</f>
        <v>1.2345734215703812</v>
      </c>
      <c r="P138" s="111" t="s">
        <v>241</v>
      </c>
      <c r="Q138" s="804">
        <f t="shared" si="8"/>
        <v>1630902677.6543279</v>
      </c>
      <c r="R138" s="805"/>
      <c r="S138" s="652" t="s">
        <v>226</v>
      </c>
      <c r="T138" s="652"/>
      <c r="U138" s="652"/>
    </row>
    <row r="139" spans="1:21" ht="27.75" customHeight="1" x14ac:dyDescent="0.25">
      <c r="B139" s="282" t="s">
        <v>399</v>
      </c>
      <c r="C139" s="284"/>
      <c r="D139" s="478" t="s">
        <v>224</v>
      </c>
      <c r="E139" s="478"/>
      <c r="F139" s="79" t="s">
        <v>144</v>
      </c>
      <c r="G139" s="845">
        <v>7470065162</v>
      </c>
      <c r="H139" s="846"/>
      <c r="I139" s="847"/>
      <c r="J139" s="875" t="s">
        <v>400</v>
      </c>
      <c r="K139" s="876"/>
      <c r="L139" s="870">
        <v>43354</v>
      </c>
      <c r="M139" s="871"/>
      <c r="N139" s="208"/>
      <c r="O139" s="109">
        <f>142.27/111.82</f>
        <v>1.2723126453228404</v>
      </c>
      <c r="P139" s="111" t="s">
        <v>509</v>
      </c>
      <c r="Q139" s="804">
        <f t="shared" si="8"/>
        <v>5871249640.9280939</v>
      </c>
      <c r="R139" s="805"/>
      <c r="S139" s="652" t="s">
        <v>226</v>
      </c>
      <c r="T139" s="652"/>
      <c r="U139" s="652"/>
    </row>
    <row r="140" spans="1:21" ht="33.75" customHeight="1" x14ac:dyDescent="0.25">
      <c r="B140" s="282" t="s">
        <v>510</v>
      </c>
      <c r="C140" s="284"/>
      <c r="D140" s="478" t="s">
        <v>224</v>
      </c>
      <c r="E140" s="478"/>
      <c r="F140" s="79" t="s">
        <v>144</v>
      </c>
      <c r="G140" s="845">
        <v>9700000000</v>
      </c>
      <c r="H140" s="846"/>
      <c r="I140" s="847"/>
      <c r="J140" s="868" t="s">
        <v>493</v>
      </c>
      <c r="K140" s="869"/>
      <c r="L140" s="870">
        <v>43612</v>
      </c>
      <c r="M140" s="871"/>
      <c r="N140" s="208"/>
      <c r="O140" s="109">
        <f>102.12/78.05</f>
        <v>1.3083920563741192</v>
      </c>
      <c r="P140" s="111" t="s">
        <v>491</v>
      </c>
      <c r="Q140" s="804">
        <f t="shared" si="8"/>
        <v>7413679984.3321581</v>
      </c>
      <c r="R140" s="805"/>
      <c r="S140" s="282" t="s">
        <v>829</v>
      </c>
      <c r="T140" s="283"/>
      <c r="U140" s="284"/>
    </row>
    <row r="141" spans="1:21" ht="23.25" customHeight="1" x14ac:dyDescent="0.25">
      <c r="B141" s="867" t="s">
        <v>493</v>
      </c>
      <c r="C141" s="867"/>
      <c r="D141" s="478" t="s">
        <v>224</v>
      </c>
      <c r="E141" s="478"/>
      <c r="F141" s="79" t="s">
        <v>144</v>
      </c>
      <c r="G141" s="845">
        <v>3700813045</v>
      </c>
      <c r="H141" s="846"/>
      <c r="I141" s="847"/>
      <c r="J141" s="868" t="s">
        <v>830</v>
      </c>
      <c r="K141" s="869"/>
      <c r="L141" s="870">
        <v>43879</v>
      </c>
      <c r="M141" s="871"/>
      <c r="N141" s="208"/>
      <c r="O141" s="109">
        <f>104.24/78.05</f>
        <v>1.3355541319666879</v>
      </c>
      <c r="P141" s="111" t="s">
        <v>831</v>
      </c>
      <c r="Q141" s="804">
        <f t="shared" si="8"/>
        <v>2770994418.2871261</v>
      </c>
      <c r="R141" s="805"/>
      <c r="S141" s="282" t="s">
        <v>832</v>
      </c>
      <c r="T141" s="283"/>
      <c r="U141" s="284"/>
    </row>
    <row r="142" spans="1:21" ht="15" customHeight="1" x14ac:dyDescent="0.25">
      <c r="B142" s="867" t="s">
        <v>493</v>
      </c>
      <c r="C142" s="867"/>
      <c r="D142" s="478" t="s">
        <v>224</v>
      </c>
      <c r="E142" s="478"/>
      <c r="F142" s="79" t="s">
        <v>144</v>
      </c>
      <c r="G142" s="845">
        <v>872133354</v>
      </c>
      <c r="H142" s="846"/>
      <c r="I142" s="847"/>
      <c r="J142" s="868" t="s">
        <v>830</v>
      </c>
      <c r="K142" s="869"/>
      <c r="L142" s="870">
        <v>43916</v>
      </c>
      <c r="M142" s="871"/>
      <c r="N142" s="208"/>
      <c r="O142" s="109">
        <f>104.94/78.05</f>
        <v>1.3445227418321588</v>
      </c>
      <c r="P142" s="111" t="s">
        <v>833</v>
      </c>
      <c r="Q142" s="804">
        <f t="shared" si="8"/>
        <v>648656453.97084045</v>
      </c>
      <c r="R142" s="805"/>
      <c r="S142" s="282" t="s">
        <v>832</v>
      </c>
      <c r="T142" s="283"/>
      <c r="U142" s="284"/>
    </row>
    <row r="143" spans="1:21" ht="15" customHeight="1" x14ac:dyDescent="0.25">
      <c r="B143" s="867" t="s">
        <v>493</v>
      </c>
      <c r="C143" s="867"/>
      <c r="D143" s="478" t="s">
        <v>224</v>
      </c>
      <c r="E143" s="478"/>
      <c r="F143" s="79" t="s">
        <v>144</v>
      </c>
      <c r="G143" s="845">
        <v>1934253887</v>
      </c>
      <c r="H143" s="846"/>
      <c r="I143" s="847"/>
      <c r="J143" s="868" t="s">
        <v>830</v>
      </c>
      <c r="K143" s="869"/>
      <c r="L143" s="870">
        <v>43936</v>
      </c>
      <c r="M143" s="871"/>
      <c r="N143" s="208"/>
      <c r="O143" s="109">
        <f>105.53/78.05</f>
        <v>1.35208199871877</v>
      </c>
      <c r="P143" s="111" t="s">
        <v>834</v>
      </c>
      <c r="Q143" s="804">
        <f t="shared" si="8"/>
        <v>1430574394.7725766</v>
      </c>
      <c r="R143" s="805"/>
      <c r="S143" s="282" t="s">
        <v>832</v>
      </c>
      <c r="T143" s="283"/>
      <c r="U143" s="284"/>
    </row>
    <row r="144" spans="1:21" ht="30.75" customHeight="1" x14ac:dyDescent="0.2">
      <c r="A144" s="26"/>
      <c r="B144" s="652" t="s">
        <v>493</v>
      </c>
      <c r="C144" s="652"/>
      <c r="D144" s="478" t="s">
        <v>224</v>
      </c>
      <c r="E144" s="478"/>
      <c r="F144" s="79" t="s">
        <v>144</v>
      </c>
      <c r="G144" s="872">
        <v>993588244.62</v>
      </c>
      <c r="H144" s="873"/>
      <c r="I144" s="874"/>
      <c r="J144" s="861" t="s">
        <v>830</v>
      </c>
      <c r="K144" s="862"/>
      <c r="L144" s="863">
        <v>43972</v>
      </c>
      <c r="M144" s="864"/>
      <c r="N144" s="207"/>
      <c r="O144" s="225">
        <f>[28]IPC!$S$13/78.05</f>
        <v>1.3542600896860988</v>
      </c>
      <c r="P144" s="226" t="s">
        <v>835</v>
      </c>
      <c r="Q144" s="865">
        <f t="shared" si="8"/>
        <v>733676087.9147681</v>
      </c>
      <c r="R144" s="866"/>
      <c r="S144" s="282" t="s">
        <v>832</v>
      </c>
      <c r="T144" s="283"/>
      <c r="U144" s="284"/>
    </row>
    <row r="145" spans="1:21" ht="30.75" customHeight="1" x14ac:dyDescent="0.2">
      <c r="A145" s="26"/>
      <c r="B145" s="652" t="s">
        <v>493</v>
      </c>
      <c r="C145" s="652"/>
      <c r="D145" s="478" t="s">
        <v>224</v>
      </c>
      <c r="E145" s="478"/>
      <c r="F145" s="79" t="s">
        <v>144</v>
      </c>
      <c r="G145" s="872">
        <v>738635363.88</v>
      </c>
      <c r="H145" s="873"/>
      <c r="I145" s="874"/>
      <c r="J145" s="861" t="s">
        <v>830</v>
      </c>
      <c r="K145" s="862"/>
      <c r="L145" s="863">
        <v>43978</v>
      </c>
      <c r="M145" s="864"/>
      <c r="N145" s="207"/>
      <c r="O145" s="225">
        <f>[28]IPC!$S$13/78.05</f>
        <v>1.3542600896860988</v>
      </c>
      <c r="P145" s="226" t="s">
        <v>835</v>
      </c>
      <c r="Q145" s="865">
        <f t="shared" si="8"/>
        <v>545416179.28887415</v>
      </c>
      <c r="R145" s="866"/>
      <c r="S145" s="282" t="s">
        <v>832</v>
      </c>
      <c r="T145" s="283"/>
      <c r="U145" s="284"/>
    </row>
    <row r="146" spans="1:21" ht="31.5" customHeight="1" x14ac:dyDescent="0.2">
      <c r="A146" s="26"/>
      <c r="B146" s="652" t="s">
        <v>493</v>
      </c>
      <c r="C146" s="652"/>
      <c r="D146" s="478" t="s">
        <v>224</v>
      </c>
      <c r="E146" s="478"/>
      <c r="F146" s="79" t="s">
        <v>144</v>
      </c>
      <c r="G146" s="227">
        <v>17584629</v>
      </c>
      <c r="H146" s="228"/>
      <c r="I146" s="228"/>
      <c r="J146" s="861" t="s">
        <v>830</v>
      </c>
      <c r="K146" s="862"/>
      <c r="L146" s="863">
        <v>43993</v>
      </c>
      <c r="M146" s="864"/>
      <c r="N146" s="229"/>
      <c r="O146" s="225">
        <f>[28]IPC!$S$14/78.05</f>
        <v>1.3499039077514414</v>
      </c>
      <c r="P146" s="226" t="s">
        <v>836</v>
      </c>
      <c r="Q146" s="865">
        <f t="shared" si="8"/>
        <v>13026578.33570615</v>
      </c>
      <c r="R146" s="866"/>
      <c r="S146" s="282" t="s">
        <v>832</v>
      </c>
      <c r="T146" s="283"/>
      <c r="U146" s="284"/>
    </row>
    <row r="147" spans="1:21" ht="31.5" customHeight="1" x14ac:dyDescent="0.2">
      <c r="A147" s="26"/>
      <c r="B147" s="652" t="s">
        <v>493</v>
      </c>
      <c r="C147" s="652"/>
      <c r="D147" s="478" t="s">
        <v>224</v>
      </c>
      <c r="E147" s="478"/>
      <c r="F147" s="79" t="s">
        <v>144</v>
      </c>
      <c r="G147" s="227">
        <v>750489233.00999999</v>
      </c>
      <c r="H147" s="228"/>
      <c r="I147" s="228"/>
      <c r="J147" s="861" t="s">
        <v>830</v>
      </c>
      <c r="K147" s="862"/>
      <c r="L147" s="863">
        <v>44018</v>
      </c>
      <c r="M147" s="864"/>
      <c r="N147" s="229"/>
      <c r="O147" s="225">
        <f>[28]IPC!$S$15/78.05</f>
        <v>1.3449071108263935</v>
      </c>
      <c r="P147" s="226" t="s">
        <v>837</v>
      </c>
      <c r="Q147" s="865">
        <f t="shared" si="8"/>
        <v>558023098.37506425</v>
      </c>
      <c r="R147" s="866"/>
      <c r="S147" s="282" t="s">
        <v>832</v>
      </c>
      <c r="T147" s="283"/>
      <c r="U147" s="284"/>
    </row>
    <row r="148" spans="1:21" ht="33" customHeight="1" x14ac:dyDescent="0.2">
      <c r="A148" s="1" t="s">
        <v>572</v>
      </c>
      <c r="B148" s="355" t="s">
        <v>244</v>
      </c>
      <c r="C148" s="356"/>
      <c r="D148" s="356"/>
      <c r="E148" s="356"/>
      <c r="F148" s="356"/>
      <c r="G148" s="356"/>
      <c r="H148" s="356"/>
      <c r="I148" s="356"/>
      <c r="J148" s="356"/>
      <c r="K148" s="356"/>
      <c r="L148" s="356"/>
      <c r="M148" s="356"/>
      <c r="N148" s="356"/>
      <c r="O148" s="356"/>
      <c r="P148" s="356"/>
      <c r="Q148" s="356"/>
      <c r="R148" s="356"/>
      <c r="S148" s="356"/>
      <c r="T148" s="356"/>
      <c r="U148" s="357"/>
    </row>
    <row r="149" spans="1:21" ht="25.5" customHeight="1" x14ac:dyDescent="0.2">
      <c r="B149" s="823" t="s">
        <v>131</v>
      </c>
      <c r="C149" s="823"/>
      <c r="D149" s="824" t="s">
        <v>132</v>
      </c>
      <c r="E149" s="824"/>
      <c r="F149" s="824" t="s">
        <v>133</v>
      </c>
      <c r="G149" s="822" t="s">
        <v>134</v>
      </c>
      <c r="H149" s="822"/>
      <c r="I149" s="822"/>
      <c r="J149" s="822"/>
      <c r="K149" s="822"/>
      <c r="L149" s="822"/>
      <c r="M149" s="822"/>
      <c r="N149" s="822" t="s">
        <v>135</v>
      </c>
      <c r="O149" s="822"/>
      <c r="P149" s="822"/>
      <c r="Q149" s="822"/>
      <c r="R149" s="822"/>
      <c r="S149" s="822" t="s">
        <v>97</v>
      </c>
      <c r="T149" s="822"/>
      <c r="U149" s="822"/>
    </row>
    <row r="150" spans="1:21" ht="26.25" customHeight="1" x14ac:dyDescent="0.2">
      <c r="B150" s="823"/>
      <c r="C150" s="823"/>
      <c r="D150" s="824"/>
      <c r="E150" s="824"/>
      <c r="F150" s="824"/>
      <c r="G150" s="809" t="s">
        <v>136</v>
      </c>
      <c r="H150" s="824"/>
      <c r="I150" s="824"/>
      <c r="J150" s="809" t="s">
        <v>137</v>
      </c>
      <c r="K150" s="809"/>
      <c r="L150" s="809" t="s">
        <v>805</v>
      </c>
      <c r="M150" s="809"/>
      <c r="N150" s="205" t="s">
        <v>138</v>
      </c>
      <c r="O150" s="205" t="s">
        <v>139</v>
      </c>
      <c r="P150" s="205" t="s">
        <v>140</v>
      </c>
      <c r="Q150" s="809" t="s">
        <v>141</v>
      </c>
      <c r="R150" s="809"/>
      <c r="S150" s="822"/>
      <c r="T150" s="822"/>
      <c r="U150" s="822"/>
    </row>
    <row r="151" spans="1:21" ht="20.25" customHeight="1" x14ac:dyDescent="0.25">
      <c r="B151" s="282" t="s">
        <v>142</v>
      </c>
      <c r="C151" s="284"/>
      <c r="D151" s="816" t="s">
        <v>838</v>
      </c>
      <c r="E151" s="806"/>
      <c r="F151" s="79" t="s">
        <v>144</v>
      </c>
      <c r="G151" s="804">
        <v>4270238021</v>
      </c>
      <c r="H151" s="860"/>
      <c r="I151" s="805"/>
      <c r="J151" s="848" t="s">
        <v>145</v>
      </c>
      <c r="K151" s="848"/>
      <c r="L151" s="817" t="s">
        <v>245</v>
      </c>
      <c r="M151" s="808"/>
      <c r="N151" s="112">
        <v>3885265434</v>
      </c>
      <c r="O151" s="59">
        <f>123.78/111.82</f>
        <v>1.1069576104453587</v>
      </c>
      <c r="P151" s="110" t="s">
        <v>154</v>
      </c>
      <c r="Q151" s="818">
        <f>+G151/O151</f>
        <v>3857634638.1339469</v>
      </c>
      <c r="R151" s="818"/>
      <c r="S151" s="652" t="s">
        <v>226</v>
      </c>
      <c r="T151" s="652"/>
      <c r="U151" s="652"/>
    </row>
    <row r="152" spans="1:21" ht="15.75" customHeight="1" x14ac:dyDescent="0.25">
      <c r="B152" s="282" t="s">
        <v>142</v>
      </c>
      <c r="C152" s="284"/>
      <c r="D152" s="816" t="s">
        <v>838</v>
      </c>
      <c r="E152" s="806"/>
      <c r="F152" s="79" t="s">
        <v>144</v>
      </c>
      <c r="G152" s="804">
        <v>31161593</v>
      </c>
      <c r="H152" s="860"/>
      <c r="I152" s="805"/>
      <c r="J152" s="848" t="s">
        <v>145</v>
      </c>
      <c r="K152" s="848"/>
      <c r="L152" s="817" t="s">
        <v>246</v>
      </c>
      <c r="M152" s="808"/>
      <c r="N152" s="112"/>
      <c r="O152" s="109">
        <f>126.15/111.82</f>
        <v>1.1281523877660526</v>
      </c>
      <c r="P152" s="111" t="s">
        <v>166</v>
      </c>
      <c r="Q152" s="818">
        <f>+G152/O152</f>
        <v>27621794.128101464</v>
      </c>
      <c r="R152" s="818"/>
      <c r="S152" s="652" t="s">
        <v>226</v>
      </c>
      <c r="T152" s="652"/>
      <c r="U152" s="652"/>
    </row>
    <row r="153" spans="1:21" ht="30.75" customHeight="1" x14ac:dyDescent="0.25">
      <c r="B153" s="282" t="s">
        <v>146</v>
      </c>
      <c r="C153" s="284"/>
      <c r="D153" s="816" t="s">
        <v>838</v>
      </c>
      <c r="E153" s="806"/>
      <c r="F153" s="79" t="s">
        <v>144</v>
      </c>
      <c r="G153" s="804">
        <v>3890427652</v>
      </c>
      <c r="H153" s="860"/>
      <c r="I153" s="805"/>
      <c r="J153" s="848" t="s">
        <v>247</v>
      </c>
      <c r="K153" s="848"/>
      <c r="L153" s="817" t="s">
        <v>248</v>
      </c>
      <c r="M153" s="808"/>
      <c r="N153" s="112">
        <v>3330227513</v>
      </c>
      <c r="O153" s="109">
        <f>130.63/111.82</f>
        <v>1.1682167769629763</v>
      </c>
      <c r="P153" s="111" t="s">
        <v>178</v>
      </c>
      <c r="Q153" s="818">
        <f>+G153/O153</f>
        <v>3330227513.1795144</v>
      </c>
      <c r="R153" s="818"/>
      <c r="S153" s="652" t="s">
        <v>226</v>
      </c>
      <c r="T153" s="652"/>
      <c r="U153" s="652"/>
    </row>
    <row r="154" spans="1:21" ht="45" customHeight="1" x14ac:dyDescent="0.25">
      <c r="B154" s="282" t="s">
        <v>147</v>
      </c>
      <c r="C154" s="284"/>
      <c r="D154" s="816" t="s">
        <v>838</v>
      </c>
      <c r="E154" s="806"/>
      <c r="F154" s="79" t="s">
        <v>144</v>
      </c>
      <c r="G154" s="804">
        <v>3954459034</v>
      </c>
      <c r="H154" s="860"/>
      <c r="I154" s="805"/>
      <c r="J154" s="848" t="s">
        <v>249</v>
      </c>
      <c r="K154" s="848"/>
      <c r="L154" s="808" t="s">
        <v>250</v>
      </c>
      <c r="M154" s="808"/>
      <c r="N154" s="112">
        <v>3330227513</v>
      </c>
      <c r="O154" s="109">
        <f>132.78/111.82</f>
        <v>1.1874441065998929</v>
      </c>
      <c r="P154" s="111" t="s">
        <v>194</v>
      </c>
      <c r="Q154" s="818">
        <f>+G154/O154</f>
        <v>3330227513.0432291</v>
      </c>
      <c r="R154" s="818"/>
      <c r="S154" s="652" t="s">
        <v>226</v>
      </c>
      <c r="T154" s="652"/>
      <c r="U154" s="652"/>
    </row>
    <row r="155" spans="1:21" ht="40.5" hidden="1" customHeight="1" x14ac:dyDescent="0.25">
      <c r="B155" s="282" t="s">
        <v>148</v>
      </c>
      <c r="C155" s="284"/>
      <c r="D155" s="816" t="s">
        <v>838</v>
      </c>
      <c r="E155" s="806"/>
      <c r="F155" s="79" t="s">
        <v>144</v>
      </c>
      <c r="G155" s="857">
        <v>4092052050</v>
      </c>
      <c r="H155" s="858"/>
      <c r="I155" s="859"/>
      <c r="J155" s="848" t="s">
        <v>251</v>
      </c>
      <c r="K155" s="848"/>
      <c r="L155" s="817" t="s">
        <v>252</v>
      </c>
      <c r="M155" s="808"/>
      <c r="N155" s="112">
        <v>3330227513</v>
      </c>
      <c r="O155" s="109">
        <f t="shared" ref="O155" si="10">137.4/111.82</f>
        <v>1.2287605079592203</v>
      </c>
      <c r="P155" s="111" t="s">
        <v>253</v>
      </c>
      <c r="Q155" s="818">
        <f>+G155/O155</f>
        <v>3330227512.5982528</v>
      </c>
      <c r="R155" s="818"/>
      <c r="S155" s="652" t="s">
        <v>226</v>
      </c>
      <c r="T155" s="652"/>
      <c r="U155" s="652"/>
    </row>
    <row r="156" spans="1:21" ht="30" hidden="1" customHeight="1" x14ac:dyDescent="0.25">
      <c r="B156" s="282" t="s">
        <v>254</v>
      </c>
      <c r="C156" s="284"/>
      <c r="D156" s="579" t="s">
        <v>838</v>
      </c>
      <c r="E156" s="581"/>
      <c r="F156" s="79" t="s">
        <v>144</v>
      </c>
      <c r="G156" s="857">
        <v>32581947</v>
      </c>
      <c r="H156" s="858"/>
      <c r="I156" s="214"/>
      <c r="J156" s="853"/>
      <c r="K156" s="854"/>
      <c r="L156" s="855" t="s">
        <v>255</v>
      </c>
      <c r="M156" s="856"/>
      <c r="N156" s="112"/>
      <c r="O156" s="109">
        <f>137.87/111.82</f>
        <v>1.2329636916472904</v>
      </c>
      <c r="P156" s="111" t="s">
        <v>235</v>
      </c>
      <c r="Q156" s="804"/>
      <c r="R156" s="805"/>
      <c r="S156" s="652"/>
      <c r="T156" s="652"/>
      <c r="U156" s="652"/>
    </row>
    <row r="157" spans="1:21" ht="36" hidden="1" customHeight="1" x14ac:dyDescent="0.25">
      <c r="B157" s="282" t="s">
        <v>149</v>
      </c>
      <c r="C157" s="284"/>
      <c r="D157" s="816" t="s">
        <v>838</v>
      </c>
      <c r="E157" s="806"/>
      <c r="F157" s="79" t="s">
        <v>144</v>
      </c>
      <c r="G157" s="845">
        <v>4111410375</v>
      </c>
      <c r="H157" s="846"/>
      <c r="I157" s="847"/>
      <c r="J157" s="848" t="s">
        <v>256</v>
      </c>
      <c r="K157" s="848"/>
      <c r="L157" s="817" t="s">
        <v>257</v>
      </c>
      <c r="M157" s="808"/>
      <c r="N157" s="112">
        <v>3330227513</v>
      </c>
      <c r="O157" s="109">
        <f>138.05/111.82</f>
        <v>1.2345734215703812</v>
      </c>
      <c r="P157" s="111" t="s">
        <v>241</v>
      </c>
      <c r="Q157" s="818">
        <f>+G157/O157</f>
        <v>3330227512.7308941</v>
      </c>
      <c r="R157" s="818"/>
      <c r="S157" s="652" t="s">
        <v>226</v>
      </c>
      <c r="T157" s="652"/>
      <c r="U157" s="652"/>
    </row>
    <row r="158" spans="1:21" s="26" customFormat="1" ht="15" hidden="1" customHeight="1" x14ac:dyDescent="0.25">
      <c r="A158" s="1"/>
      <c r="B158" s="282" t="s">
        <v>150</v>
      </c>
      <c r="C158" s="284"/>
      <c r="D158" s="816" t="s">
        <v>838</v>
      </c>
      <c r="E158" s="806"/>
      <c r="F158" s="79" t="s">
        <v>144</v>
      </c>
      <c r="G158" s="845">
        <v>4200756490</v>
      </c>
      <c r="H158" s="846"/>
      <c r="I158" s="847"/>
      <c r="J158" s="848" t="s">
        <v>258</v>
      </c>
      <c r="K158" s="848"/>
      <c r="L158" s="817" t="s">
        <v>259</v>
      </c>
      <c r="M158" s="808"/>
      <c r="N158" s="112">
        <v>3330227513</v>
      </c>
      <c r="O158" s="109">
        <f>141.05/111.82</f>
        <v>1.2614022536218925</v>
      </c>
      <c r="P158" s="111" t="s">
        <v>260</v>
      </c>
      <c r="Q158" s="844">
        <f>G158/O158</f>
        <v>3330227513.0223322</v>
      </c>
      <c r="R158" s="844"/>
      <c r="S158" s="652" t="s">
        <v>226</v>
      </c>
      <c r="T158" s="652"/>
      <c r="U158" s="652"/>
    </row>
    <row r="159" spans="1:21" s="26" customFormat="1" ht="28.5" customHeight="1" x14ac:dyDescent="0.25">
      <c r="A159" s="1"/>
      <c r="B159" s="282" t="s">
        <v>151</v>
      </c>
      <c r="C159" s="284"/>
      <c r="D159" s="816" t="s">
        <v>838</v>
      </c>
      <c r="E159" s="806"/>
      <c r="F159" s="79" t="s">
        <v>144</v>
      </c>
      <c r="G159" s="845">
        <v>4243940445</v>
      </c>
      <c r="H159" s="846"/>
      <c r="I159" s="847"/>
      <c r="J159" s="848" t="s">
        <v>261</v>
      </c>
      <c r="K159" s="848"/>
      <c r="L159" s="825">
        <v>43384</v>
      </c>
      <c r="M159" s="849"/>
      <c r="N159" s="112">
        <v>3330227513</v>
      </c>
      <c r="O159" s="109">
        <f>142.5/111.82</f>
        <v>1.2743695224467895</v>
      </c>
      <c r="P159" s="111" t="s">
        <v>404</v>
      </c>
      <c r="Q159" s="844">
        <f>G159/O159</f>
        <v>3330227512.7010527</v>
      </c>
      <c r="R159" s="844"/>
      <c r="S159" s="652" t="s">
        <v>226</v>
      </c>
      <c r="T159" s="652"/>
      <c r="U159" s="652"/>
    </row>
    <row r="160" spans="1:21" ht="15" customHeight="1" x14ac:dyDescent="0.25">
      <c r="B160" s="282" t="s">
        <v>152</v>
      </c>
      <c r="C160" s="284"/>
      <c r="D160" s="816" t="s">
        <v>838</v>
      </c>
      <c r="E160" s="806"/>
      <c r="F160" s="79" t="s">
        <v>144</v>
      </c>
      <c r="G160" s="845">
        <v>4335995951</v>
      </c>
      <c r="H160" s="846"/>
      <c r="I160" s="847"/>
      <c r="J160" s="850" t="s">
        <v>262</v>
      </c>
      <c r="K160" s="850"/>
      <c r="L160" s="825">
        <v>43580</v>
      </c>
      <c r="M160" s="849"/>
      <c r="N160" s="112">
        <v>3330227513</v>
      </c>
      <c r="O160" s="109">
        <f>101.62/78.05</f>
        <v>1.3019859064702115</v>
      </c>
      <c r="P160" s="111" t="s">
        <v>437</v>
      </c>
      <c r="Q160" s="844">
        <f>G160/O160</f>
        <v>3330294075.7286949</v>
      </c>
      <c r="R160" s="844"/>
      <c r="S160" s="652" t="s">
        <v>839</v>
      </c>
      <c r="T160" s="652"/>
      <c r="U160" s="652"/>
    </row>
    <row r="161" spans="1:21" ht="15" customHeight="1" x14ac:dyDescent="0.25">
      <c r="B161" s="282" t="s">
        <v>227</v>
      </c>
      <c r="C161" s="284"/>
      <c r="D161" s="816" t="s">
        <v>838</v>
      </c>
      <c r="E161" s="806"/>
      <c r="F161" s="79" t="s">
        <v>144</v>
      </c>
      <c r="G161" s="845">
        <v>3687610549</v>
      </c>
      <c r="H161" s="846"/>
      <c r="I161" s="847"/>
      <c r="J161" s="850" t="s">
        <v>263</v>
      </c>
      <c r="K161" s="850"/>
      <c r="L161" s="842">
        <v>43748</v>
      </c>
      <c r="M161" s="843"/>
      <c r="N161" s="128">
        <v>2787313610</v>
      </c>
      <c r="O161" s="109">
        <f>103.26/78.05</f>
        <v>1.322998078155029</v>
      </c>
      <c r="P161" s="111" t="s">
        <v>565</v>
      </c>
      <c r="Q161" s="844">
        <f>G161/O161</f>
        <v>2787313609.8145456</v>
      </c>
      <c r="R161" s="844"/>
      <c r="S161" s="652" t="s">
        <v>226</v>
      </c>
      <c r="T161" s="652"/>
      <c r="U161" s="652"/>
    </row>
    <row r="162" spans="1:21" ht="36.75" customHeight="1" x14ac:dyDescent="0.25">
      <c r="B162" s="282" t="s">
        <v>228</v>
      </c>
      <c r="C162" s="284"/>
      <c r="D162" s="816" t="s">
        <v>838</v>
      </c>
      <c r="E162" s="806"/>
      <c r="F162" s="79" t="s">
        <v>144</v>
      </c>
      <c r="G162" s="845">
        <v>3768676557</v>
      </c>
      <c r="H162" s="846"/>
      <c r="I162" s="847"/>
      <c r="J162" s="850" t="s">
        <v>264</v>
      </c>
      <c r="K162" s="850"/>
      <c r="L162" s="842">
        <v>43935</v>
      </c>
      <c r="M162" s="843"/>
      <c r="N162" s="48">
        <v>2787313610</v>
      </c>
      <c r="O162" s="109">
        <f>105.53/78.05</f>
        <v>1.35208199871877</v>
      </c>
      <c r="P162" s="111" t="s">
        <v>840</v>
      </c>
      <c r="Q162" s="844">
        <f>G162/O162</f>
        <v>2787313610.0999718</v>
      </c>
      <c r="R162" s="844"/>
      <c r="S162" s="652" t="s">
        <v>226</v>
      </c>
      <c r="T162" s="652"/>
      <c r="U162" s="652"/>
    </row>
    <row r="163" spans="1:21" ht="36.75" customHeight="1" x14ac:dyDescent="0.2">
      <c r="B163" s="282" t="s">
        <v>229</v>
      </c>
      <c r="C163" s="284"/>
      <c r="D163" s="806"/>
      <c r="E163" s="806"/>
      <c r="F163" s="79" t="s">
        <v>144</v>
      </c>
      <c r="G163" s="652"/>
      <c r="H163" s="652"/>
      <c r="I163" s="652"/>
      <c r="J163" s="850" t="s">
        <v>265</v>
      </c>
      <c r="K163" s="850"/>
      <c r="L163" s="806"/>
      <c r="M163" s="806"/>
      <c r="N163" s="48">
        <v>1848766139</v>
      </c>
      <c r="O163" s="218"/>
      <c r="P163" s="49"/>
      <c r="Q163" s="852">
        <v>0</v>
      </c>
      <c r="R163" s="852"/>
      <c r="S163" s="652"/>
      <c r="T163" s="652"/>
      <c r="U163" s="652"/>
    </row>
    <row r="164" spans="1:21" ht="54.75" customHeight="1" x14ac:dyDescent="0.2">
      <c r="B164" s="282" t="s">
        <v>230</v>
      </c>
      <c r="C164" s="284"/>
      <c r="D164" s="806"/>
      <c r="E164" s="806"/>
      <c r="F164" s="79" t="s">
        <v>144</v>
      </c>
      <c r="G164" s="652"/>
      <c r="H164" s="652"/>
      <c r="I164" s="652"/>
      <c r="J164" s="850" t="s">
        <v>266</v>
      </c>
      <c r="K164" s="850"/>
      <c r="L164" s="806"/>
      <c r="M164" s="806"/>
      <c r="N164" s="48">
        <v>1848766139</v>
      </c>
      <c r="O164" s="218"/>
      <c r="P164" s="49"/>
      <c r="Q164" s="852">
        <v>0</v>
      </c>
      <c r="R164" s="852"/>
      <c r="S164" s="652"/>
      <c r="T164" s="652"/>
      <c r="U164" s="652"/>
    </row>
    <row r="165" spans="1:21" ht="81" customHeight="1" x14ac:dyDescent="0.2">
      <c r="A165" s="26"/>
      <c r="B165" s="282" t="s">
        <v>231</v>
      </c>
      <c r="C165" s="284"/>
      <c r="D165" s="806"/>
      <c r="E165" s="806"/>
      <c r="F165" s="79" t="s">
        <v>144</v>
      </c>
      <c r="G165" s="652"/>
      <c r="H165" s="652"/>
      <c r="I165" s="652"/>
      <c r="J165" s="850" t="s">
        <v>841</v>
      </c>
      <c r="K165" s="850"/>
      <c r="L165" s="806"/>
      <c r="M165" s="806"/>
      <c r="N165" s="48">
        <v>2542964000</v>
      </c>
      <c r="O165" s="218"/>
      <c r="P165" s="49"/>
      <c r="Q165" s="851">
        <v>0</v>
      </c>
      <c r="R165" s="851"/>
      <c r="S165" s="652"/>
      <c r="T165" s="652"/>
      <c r="U165" s="652"/>
    </row>
    <row r="166" spans="1:21" ht="39.75" customHeight="1" x14ac:dyDescent="0.2">
      <c r="A166" s="26" t="s">
        <v>573</v>
      </c>
      <c r="B166" s="829" t="s">
        <v>267</v>
      </c>
      <c r="C166" s="830"/>
      <c r="D166" s="830"/>
      <c r="E166" s="830"/>
      <c r="F166" s="830"/>
      <c r="G166" s="830"/>
      <c r="H166" s="830"/>
      <c r="I166" s="830"/>
      <c r="J166" s="830"/>
      <c r="K166" s="830"/>
      <c r="L166" s="830"/>
      <c r="M166" s="830"/>
      <c r="N166" s="830"/>
      <c r="O166" s="830"/>
      <c r="P166" s="830"/>
      <c r="Q166" s="830"/>
      <c r="R166" s="830"/>
      <c r="S166" s="830"/>
      <c r="T166" s="830"/>
      <c r="U166" s="831"/>
    </row>
    <row r="167" spans="1:21" ht="53.25" customHeight="1" x14ac:dyDescent="0.2">
      <c r="B167" s="823" t="s">
        <v>131</v>
      </c>
      <c r="C167" s="823"/>
      <c r="D167" s="824" t="s">
        <v>132</v>
      </c>
      <c r="E167" s="824"/>
      <c r="F167" s="824" t="s">
        <v>133</v>
      </c>
      <c r="G167" s="822" t="s">
        <v>134</v>
      </c>
      <c r="H167" s="822"/>
      <c r="I167" s="822"/>
      <c r="J167" s="822"/>
      <c r="K167" s="822"/>
      <c r="L167" s="822"/>
      <c r="M167" s="822"/>
      <c r="N167" s="822" t="s">
        <v>135</v>
      </c>
      <c r="O167" s="822"/>
      <c r="P167" s="822"/>
      <c r="Q167" s="822"/>
      <c r="R167" s="822"/>
      <c r="S167" s="822" t="s">
        <v>97</v>
      </c>
      <c r="T167" s="822"/>
      <c r="U167" s="822"/>
    </row>
    <row r="168" spans="1:21" ht="58.5" customHeight="1" x14ac:dyDescent="0.2">
      <c r="B168" s="823"/>
      <c r="C168" s="823"/>
      <c r="D168" s="824"/>
      <c r="E168" s="824"/>
      <c r="F168" s="824"/>
      <c r="G168" s="809" t="s">
        <v>136</v>
      </c>
      <c r="H168" s="824"/>
      <c r="I168" s="824"/>
      <c r="J168" s="809" t="s">
        <v>137</v>
      </c>
      <c r="K168" s="809"/>
      <c r="L168" s="809" t="s">
        <v>805</v>
      </c>
      <c r="M168" s="809"/>
      <c r="N168" s="205" t="s">
        <v>138</v>
      </c>
      <c r="O168" s="205" t="s">
        <v>139</v>
      </c>
      <c r="P168" s="205" t="s">
        <v>140</v>
      </c>
      <c r="Q168" s="809" t="s">
        <v>141</v>
      </c>
      <c r="R168" s="809"/>
      <c r="S168" s="822"/>
      <c r="T168" s="822"/>
      <c r="U168" s="822"/>
    </row>
    <row r="169" spans="1:21" ht="58.5" customHeight="1" x14ac:dyDescent="0.2">
      <c r="B169" s="652" t="s">
        <v>142</v>
      </c>
      <c r="C169" s="652"/>
      <c r="D169" s="816" t="s">
        <v>416</v>
      </c>
      <c r="E169" s="806"/>
      <c r="F169" s="79" t="s">
        <v>144</v>
      </c>
      <c r="G169" s="819">
        <v>384680737</v>
      </c>
      <c r="H169" s="819"/>
      <c r="I169" s="819"/>
      <c r="J169" s="801" t="s">
        <v>145</v>
      </c>
      <c r="K169" s="801"/>
      <c r="L169" s="801" t="s">
        <v>153</v>
      </c>
      <c r="M169" s="801"/>
      <c r="N169" s="216">
        <v>350000000</v>
      </c>
      <c r="O169" s="59">
        <f>123.78/111.82</f>
        <v>1.1069576104453587</v>
      </c>
      <c r="P169" s="113" t="s">
        <v>154</v>
      </c>
      <c r="Q169" s="818">
        <f t="shared" ref="Q169:Q177" si="11">+G169/O169</f>
        <v>347511714.42349327</v>
      </c>
      <c r="R169" s="818"/>
      <c r="S169" s="652" t="s">
        <v>226</v>
      </c>
      <c r="T169" s="652"/>
      <c r="U169" s="652"/>
    </row>
    <row r="170" spans="1:21" ht="63" customHeight="1" x14ac:dyDescent="0.2">
      <c r="B170" s="652" t="s">
        <v>142</v>
      </c>
      <c r="C170" s="652"/>
      <c r="D170" s="816" t="s">
        <v>416</v>
      </c>
      <c r="E170" s="806"/>
      <c r="F170" s="79" t="s">
        <v>144</v>
      </c>
      <c r="G170" s="819">
        <v>2807165</v>
      </c>
      <c r="H170" s="819"/>
      <c r="I170" s="819"/>
      <c r="J170" s="801" t="s">
        <v>145</v>
      </c>
      <c r="K170" s="801"/>
      <c r="L170" s="801" t="s">
        <v>246</v>
      </c>
      <c r="M170" s="801"/>
      <c r="N170" s="216">
        <v>350000000</v>
      </c>
      <c r="O170" s="109">
        <f>126.15/111.82</f>
        <v>1.1281523877660526</v>
      </c>
      <c r="P170" s="114" t="s">
        <v>166</v>
      </c>
      <c r="Q170" s="818">
        <f t="shared" si="11"/>
        <v>2488285.297661514</v>
      </c>
      <c r="R170" s="818"/>
      <c r="S170" s="652" t="s">
        <v>226</v>
      </c>
      <c r="T170" s="652"/>
      <c r="U170" s="652"/>
    </row>
    <row r="171" spans="1:21" ht="27" customHeight="1" x14ac:dyDescent="0.2">
      <c r="B171" s="652" t="s">
        <v>146</v>
      </c>
      <c r="C171" s="652"/>
      <c r="D171" s="816" t="s">
        <v>416</v>
      </c>
      <c r="E171" s="806"/>
      <c r="F171" s="79" t="s">
        <v>144</v>
      </c>
      <c r="G171" s="819">
        <v>394853336</v>
      </c>
      <c r="H171" s="819"/>
      <c r="I171" s="819"/>
      <c r="J171" s="801" t="s">
        <v>842</v>
      </c>
      <c r="K171" s="801"/>
      <c r="L171" s="801" t="s">
        <v>268</v>
      </c>
      <c r="M171" s="801"/>
      <c r="N171" s="216">
        <v>350000000</v>
      </c>
      <c r="O171" s="109">
        <f>126.15/111.82</f>
        <v>1.1281523877660526</v>
      </c>
      <c r="P171" s="114" t="s">
        <v>169</v>
      </c>
      <c r="Q171" s="818">
        <f t="shared" si="11"/>
        <v>350000000.24986124</v>
      </c>
      <c r="R171" s="818"/>
      <c r="S171" s="652" t="s">
        <v>226</v>
      </c>
      <c r="T171" s="652"/>
      <c r="U171" s="652"/>
    </row>
    <row r="172" spans="1:21" ht="26.25" customHeight="1" x14ac:dyDescent="0.2">
      <c r="B172" s="652" t="s">
        <v>147</v>
      </c>
      <c r="C172" s="652"/>
      <c r="D172" s="816" t="s">
        <v>416</v>
      </c>
      <c r="E172" s="806"/>
      <c r="F172" s="79" t="s">
        <v>144</v>
      </c>
      <c r="G172" s="819">
        <v>417546056</v>
      </c>
      <c r="H172" s="819"/>
      <c r="I172" s="819"/>
      <c r="J172" s="801" t="s">
        <v>842</v>
      </c>
      <c r="K172" s="801"/>
      <c r="L172" s="801" t="s">
        <v>269</v>
      </c>
      <c r="M172" s="801"/>
      <c r="N172" s="216">
        <v>350000000</v>
      </c>
      <c r="O172" s="109">
        <f>133.4/111.82</f>
        <v>1.1929887318905386</v>
      </c>
      <c r="P172" s="114" t="s">
        <v>269</v>
      </c>
      <c r="Q172" s="818">
        <f t="shared" si="11"/>
        <v>349999999.86446768</v>
      </c>
      <c r="R172" s="818"/>
      <c r="S172" s="652" t="s">
        <v>226</v>
      </c>
      <c r="T172" s="652"/>
      <c r="U172" s="652"/>
    </row>
    <row r="173" spans="1:21" ht="25.5" customHeight="1" x14ac:dyDescent="0.2">
      <c r="B173" s="652" t="s">
        <v>148</v>
      </c>
      <c r="C173" s="652"/>
      <c r="D173" s="816" t="s">
        <v>416</v>
      </c>
      <c r="E173" s="806"/>
      <c r="F173" s="79" t="s">
        <v>144</v>
      </c>
      <c r="G173" s="819">
        <v>434604722</v>
      </c>
      <c r="H173" s="819"/>
      <c r="I173" s="819"/>
      <c r="J173" s="801" t="s">
        <v>842</v>
      </c>
      <c r="K173" s="801"/>
      <c r="L173" s="841">
        <v>43223</v>
      </c>
      <c r="M173" s="841"/>
      <c r="N173" s="216">
        <v>350000000</v>
      </c>
      <c r="O173" s="109">
        <f>141.05/111.82</f>
        <v>1.2614022536218925</v>
      </c>
      <c r="P173" s="114" t="s">
        <v>311</v>
      </c>
      <c r="Q173" s="818">
        <f t="shared" si="11"/>
        <v>344540943.02757883</v>
      </c>
      <c r="R173" s="818"/>
      <c r="S173" s="652" t="s">
        <v>226</v>
      </c>
      <c r="T173" s="652"/>
      <c r="U173" s="652"/>
    </row>
    <row r="174" spans="1:21" ht="15" customHeight="1" x14ac:dyDescent="0.2">
      <c r="B174" s="652" t="s">
        <v>366</v>
      </c>
      <c r="C174" s="652"/>
      <c r="D174" s="816" t="s">
        <v>416</v>
      </c>
      <c r="E174" s="806"/>
      <c r="F174" s="79" t="s">
        <v>144</v>
      </c>
      <c r="G174" s="819">
        <v>10047398</v>
      </c>
      <c r="H174" s="819"/>
      <c r="I174" s="819"/>
      <c r="J174" s="801" t="s">
        <v>842</v>
      </c>
      <c r="K174" s="801"/>
      <c r="L174" s="841">
        <v>43263</v>
      </c>
      <c r="M174" s="841"/>
      <c r="N174" s="216">
        <v>350000000</v>
      </c>
      <c r="O174" s="109">
        <f>142.06/111.82</f>
        <v>1.2704346270792346</v>
      </c>
      <c r="P174" s="114" t="s">
        <v>311</v>
      </c>
      <c r="Q174" s="818">
        <f t="shared" si="11"/>
        <v>7908630.4685344212</v>
      </c>
      <c r="R174" s="818"/>
      <c r="S174" s="652" t="s">
        <v>843</v>
      </c>
      <c r="T174" s="652"/>
      <c r="U174" s="652"/>
    </row>
    <row r="175" spans="1:21" ht="49.5" customHeight="1" x14ac:dyDescent="0.2">
      <c r="B175" s="652" t="s">
        <v>149</v>
      </c>
      <c r="C175" s="652"/>
      <c r="D175" s="816" t="s">
        <v>416</v>
      </c>
      <c r="E175" s="806"/>
      <c r="F175" s="79" t="s">
        <v>144</v>
      </c>
      <c r="G175" s="819">
        <v>446029333</v>
      </c>
      <c r="H175" s="819"/>
      <c r="I175" s="819"/>
      <c r="J175" s="801" t="s">
        <v>842</v>
      </c>
      <c r="K175" s="801"/>
      <c r="L175" s="841">
        <v>43399</v>
      </c>
      <c r="M175" s="841"/>
      <c r="N175" s="216">
        <v>350000000</v>
      </c>
      <c r="O175" s="109">
        <f>142.5/111.82</f>
        <v>1.2743695224467895</v>
      </c>
      <c r="P175" s="114" t="s">
        <v>404</v>
      </c>
      <c r="Q175" s="818">
        <f t="shared" si="11"/>
        <v>350000000.11270177</v>
      </c>
      <c r="R175" s="818"/>
      <c r="S175" s="652" t="s">
        <v>226</v>
      </c>
      <c r="T175" s="652"/>
      <c r="U175" s="652"/>
    </row>
    <row r="176" spans="1:21" ht="150" customHeight="1" x14ac:dyDescent="0.2">
      <c r="B176" s="652" t="s">
        <v>150</v>
      </c>
      <c r="C176" s="652"/>
      <c r="D176" s="816" t="s">
        <v>416</v>
      </c>
      <c r="E176" s="806"/>
      <c r="F176" s="79" t="s">
        <v>144</v>
      </c>
      <c r="G176" s="819">
        <v>477093543</v>
      </c>
      <c r="H176" s="819"/>
      <c r="I176" s="819"/>
      <c r="J176" s="801" t="s">
        <v>842</v>
      </c>
      <c r="K176" s="801"/>
      <c r="L176" s="841">
        <v>43445</v>
      </c>
      <c r="M176" s="841"/>
      <c r="N176" s="216">
        <v>350000000</v>
      </c>
      <c r="O176" s="109">
        <f>142.84/111.82</f>
        <v>1.2774101234126276</v>
      </c>
      <c r="P176" s="114" t="s">
        <v>415</v>
      </c>
      <c r="Q176" s="818">
        <f t="shared" si="11"/>
        <v>373485018.04998595</v>
      </c>
      <c r="R176" s="818"/>
      <c r="S176" s="652" t="s">
        <v>226</v>
      </c>
      <c r="T176" s="652"/>
      <c r="U176" s="652"/>
    </row>
    <row r="177" spans="1:21" ht="147.75" customHeight="1" x14ac:dyDescent="0.2">
      <c r="B177" s="652" t="s">
        <v>151</v>
      </c>
      <c r="C177" s="652"/>
      <c r="D177" s="816" t="s">
        <v>416</v>
      </c>
      <c r="E177" s="806"/>
      <c r="F177" s="79" t="s">
        <v>144</v>
      </c>
      <c r="G177" s="819">
        <v>463049327</v>
      </c>
      <c r="H177" s="819"/>
      <c r="I177" s="819"/>
      <c r="J177" s="801" t="s">
        <v>842</v>
      </c>
      <c r="K177" s="801"/>
      <c r="L177" s="841" t="s">
        <v>561</v>
      </c>
      <c r="M177" s="841"/>
      <c r="N177" s="216">
        <v>350000000</v>
      </c>
      <c r="O177" s="109">
        <f>103.26/78.05</f>
        <v>1.322998078155029</v>
      </c>
      <c r="P177" s="114" t="s">
        <v>555</v>
      </c>
      <c r="Q177" s="818">
        <f t="shared" si="11"/>
        <v>349999999.73222929</v>
      </c>
      <c r="R177" s="818"/>
      <c r="S177" s="652" t="s">
        <v>562</v>
      </c>
      <c r="T177" s="652"/>
      <c r="U177" s="652"/>
    </row>
    <row r="178" spans="1:21" ht="39" customHeight="1" x14ac:dyDescent="0.2">
      <c r="B178" s="105"/>
      <c r="C178" s="220"/>
      <c r="D178" s="131"/>
      <c r="E178" s="131"/>
      <c r="F178" s="82"/>
      <c r="G178" s="83"/>
      <c r="H178" s="83"/>
      <c r="I178" s="83"/>
      <c r="J178" s="84"/>
      <c r="K178" s="84"/>
      <c r="L178" s="84"/>
      <c r="M178" s="84"/>
      <c r="N178" s="83"/>
      <c r="O178" s="85"/>
      <c r="P178" s="86"/>
      <c r="Q178" s="219"/>
      <c r="R178" s="219"/>
      <c r="S178" s="220"/>
      <c r="T178" s="220"/>
      <c r="U178" s="220"/>
    </row>
    <row r="179" spans="1:21" ht="36" customHeight="1" x14ac:dyDescent="0.2">
      <c r="A179" s="1" t="s">
        <v>417</v>
      </c>
      <c r="B179" s="480" t="s">
        <v>270</v>
      </c>
      <c r="C179" s="480"/>
      <c r="D179" s="480"/>
      <c r="E179" s="480"/>
      <c r="F179" s="480"/>
      <c r="G179" s="480"/>
      <c r="H179" s="480"/>
      <c r="I179" s="480"/>
      <c r="J179" s="480"/>
      <c r="K179" s="480"/>
      <c r="L179" s="480"/>
      <c r="M179" s="480"/>
      <c r="N179" s="480"/>
      <c r="O179" s="480"/>
      <c r="P179" s="480"/>
      <c r="Q179" s="480"/>
      <c r="R179" s="480"/>
      <c r="S179" s="480"/>
      <c r="T179" s="480"/>
      <c r="U179" s="480"/>
    </row>
    <row r="180" spans="1:21" ht="52.5" customHeight="1" x14ac:dyDescent="0.2">
      <c r="B180" s="823" t="s">
        <v>131</v>
      </c>
      <c r="C180" s="823"/>
      <c r="D180" s="824" t="s">
        <v>132</v>
      </c>
      <c r="E180" s="824"/>
      <c r="F180" s="824" t="s">
        <v>133</v>
      </c>
      <c r="G180" s="822" t="s">
        <v>134</v>
      </c>
      <c r="H180" s="822"/>
      <c r="I180" s="822"/>
      <c r="J180" s="822"/>
      <c r="K180" s="822"/>
      <c r="L180" s="822"/>
      <c r="M180" s="822"/>
      <c r="N180" s="822" t="s">
        <v>135</v>
      </c>
      <c r="O180" s="822"/>
      <c r="P180" s="822"/>
      <c r="Q180" s="822"/>
      <c r="R180" s="822"/>
      <c r="S180" s="822" t="s">
        <v>97</v>
      </c>
      <c r="T180" s="822"/>
      <c r="U180" s="822"/>
    </row>
    <row r="181" spans="1:21" ht="27.75" customHeight="1" x14ac:dyDescent="0.2">
      <c r="B181" s="823"/>
      <c r="C181" s="823"/>
      <c r="D181" s="824"/>
      <c r="E181" s="824"/>
      <c r="F181" s="824"/>
      <c r="G181" s="809" t="s">
        <v>136</v>
      </c>
      <c r="H181" s="824"/>
      <c r="I181" s="824"/>
      <c r="J181" s="809" t="s">
        <v>137</v>
      </c>
      <c r="K181" s="809"/>
      <c r="L181" s="809" t="s">
        <v>805</v>
      </c>
      <c r="M181" s="809"/>
      <c r="N181" s="205" t="s">
        <v>138</v>
      </c>
      <c r="O181" s="205" t="s">
        <v>139</v>
      </c>
      <c r="P181" s="205" t="s">
        <v>140</v>
      </c>
      <c r="Q181" s="809" t="s">
        <v>141</v>
      </c>
      <c r="R181" s="809"/>
      <c r="S181" s="822"/>
      <c r="T181" s="822"/>
      <c r="U181" s="822"/>
    </row>
    <row r="182" spans="1:21" ht="22.5" customHeight="1" x14ac:dyDescent="0.25">
      <c r="B182" s="652" t="s">
        <v>142</v>
      </c>
      <c r="C182" s="652"/>
      <c r="D182" s="816" t="s">
        <v>417</v>
      </c>
      <c r="E182" s="806"/>
      <c r="F182" s="79" t="s">
        <v>144</v>
      </c>
      <c r="G182" s="839">
        <v>310301163.36000001</v>
      </c>
      <c r="H182" s="839"/>
      <c r="I182" s="839"/>
      <c r="J182" s="801" t="s">
        <v>844</v>
      </c>
      <c r="K182" s="801"/>
      <c r="L182" s="817" t="s">
        <v>153</v>
      </c>
      <c r="M182" s="808"/>
      <c r="N182" s="216">
        <v>252000000</v>
      </c>
      <c r="O182" s="59">
        <f>123.78/111.82</f>
        <v>1.1069576104453587</v>
      </c>
      <c r="P182" s="113" t="s">
        <v>154</v>
      </c>
      <c r="Q182" s="818">
        <f>+G182/O182</f>
        <v>280318921.367872</v>
      </c>
      <c r="R182" s="818"/>
      <c r="S182" s="652" t="s">
        <v>226</v>
      </c>
      <c r="T182" s="652"/>
      <c r="U182" s="652"/>
    </row>
    <row r="183" spans="1:21" ht="18.75" customHeight="1" x14ac:dyDescent="0.25">
      <c r="B183" s="652" t="s">
        <v>146</v>
      </c>
      <c r="C183" s="652"/>
      <c r="D183" s="816" t="s">
        <v>417</v>
      </c>
      <c r="E183" s="806"/>
      <c r="F183" s="79" t="s">
        <v>144</v>
      </c>
      <c r="G183" s="839">
        <v>67589211</v>
      </c>
      <c r="H183" s="839">
        <v>69485724</v>
      </c>
      <c r="I183" s="839">
        <v>69485724</v>
      </c>
      <c r="J183" s="801" t="s">
        <v>271</v>
      </c>
      <c r="K183" s="801"/>
      <c r="L183" s="817" t="s">
        <v>272</v>
      </c>
      <c r="M183" s="808"/>
      <c r="N183" s="216">
        <v>60000000</v>
      </c>
      <c r="O183" s="109">
        <f>126.15/111.82</f>
        <v>1.1281523877660526</v>
      </c>
      <c r="P183" s="114" t="s">
        <v>166</v>
      </c>
      <c r="Q183" s="818">
        <f t="shared" ref="Q183:Q196" si="12">+G183/O183</f>
        <v>59911419.532461353</v>
      </c>
      <c r="R183" s="818"/>
      <c r="S183" s="652" t="s">
        <v>226</v>
      </c>
      <c r="T183" s="652"/>
      <c r="U183" s="652"/>
    </row>
    <row r="184" spans="1:21" ht="18.75" customHeight="1" x14ac:dyDescent="0.25">
      <c r="B184" s="652" t="s">
        <v>147</v>
      </c>
      <c r="C184" s="652"/>
      <c r="D184" s="816" t="s">
        <v>417</v>
      </c>
      <c r="E184" s="806"/>
      <c r="F184" s="79" t="s">
        <v>144</v>
      </c>
      <c r="G184" s="839">
        <v>1896513</v>
      </c>
      <c r="H184" s="839">
        <v>69485724</v>
      </c>
      <c r="I184" s="839">
        <v>69485724</v>
      </c>
      <c r="J184" s="801" t="s">
        <v>271</v>
      </c>
      <c r="K184" s="801"/>
      <c r="L184" s="817" t="s">
        <v>268</v>
      </c>
      <c r="M184" s="808"/>
      <c r="N184" s="216">
        <v>60000000</v>
      </c>
      <c r="O184" s="109">
        <f>126.15/111.82</f>
        <v>1.1281523877660526</v>
      </c>
      <c r="P184" s="114" t="s">
        <v>166</v>
      </c>
      <c r="Q184" s="818">
        <f t="shared" si="12"/>
        <v>1681078.7448275862</v>
      </c>
      <c r="R184" s="818"/>
      <c r="S184" s="652" t="s">
        <v>226</v>
      </c>
      <c r="T184" s="652"/>
      <c r="U184" s="652"/>
    </row>
    <row r="185" spans="1:21" ht="15.75" customHeight="1" x14ac:dyDescent="0.25">
      <c r="B185" s="652" t="s">
        <v>148</v>
      </c>
      <c r="C185" s="652"/>
      <c r="D185" s="816" t="s">
        <v>417</v>
      </c>
      <c r="E185" s="806"/>
      <c r="F185" s="79" t="s">
        <v>144</v>
      </c>
      <c r="G185" s="839">
        <v>71162374</v>
      </c>
      <c r="H185" s="839">
        <v>71162374</v>
      </c>
      <c r="I185" s="839">
        <v>71162374</v>
      </c>
      <c r="J185" s="801"/>
      <c r="K185" s="801"/>
      <c r="L185" s="817" t="s">
        <v>273</v>
      </c>
      <c r="M185" s="808"/>
      <c r="N185" s="216">
        <v>60000000</v>
      </c>
      <c r="O185" s="109">
        <f>132.58/111.82</f>
        <v>1.1856555177964587</v>
      </c>
      <c r="P185" s="114" t="s">
        <v>189</v>
      </c>
      <c r="Q185" s="818">
        <f t="shared" si="12"/>
        <v>60019434.761502482</v>
      </c>
      <c r="R185" s="818"/>
      <c r="S185" s="652" t="s">
        <v>226</v>
      </c>
      <c r="T185" s="652"/>
      <c r="U185" s="652"/>
    </row>
    <row r="186" spans="1:21" ht="15.75" customHeight="1" x14ac:dyDescent="0.25">
      <c r="B186" s="652" t="s">
        <v>149</v>
      </c>
      <c r="C186" s="652"/>
      <c r="D186" s="816" t="s">
        <v>417</v>
      </c>
      <c r="E186" s="806"/>
      <c r="F186" s="79" t="s">
        <v>144</v>
      </c>
      <c r="G186" s="839">
        <v>71579324</v>
      </c>
      <c r="H186" s="839">
        <v>71579324</v>
      </c>
      <c r="I186" s="839">
        <v>71579324</v>
      </c>
      <c r="J186" s="801" t="s">
        <v>274</v>
      </c>
      <c r="K186" s="801"/>
      <c r="L186" s="817" t="s">
        <v>275</v>
      </c>
      <c r="M186" s="808"/>
      <c r="N186" s="216">
        <v>60000000</v>
      </c>
      <c r="O186" s="109">
        <f>133.4/111.82</f>
        <v>1.1929887318905386</v>
      </c>
      <c r="P186" s="114" t="s">
        <v>202</v>
      </c>
      <c r="Q186" s="818">
        <f t="shared" si="12"/>
        <v>60000000.072563708</v>
      </c>
      <c r="R186" s="818"/>
      <c r="S186" s="652" t="s">
        <v>226</v>
      </c>
      <c r="T186" s="652"/>
      <c r="U186" s="652"/>
    </row>
    <row r="187" spans="1:21" ht="15.75" customHeight="1" x14ac:dyDescent="0.25">
      <c r="B187" s="652" t="s">
        <v>150</v>
      </c>
      <c r="C187" s="652"/>
      <c r="D187" s="816" t="s">
        <v>417</v>
      </c>
      <c r="E187" s="806"/>
      <c r="F187" s="79" t="s">
        <v>144</v>
      </c>
      <c r="G187" s="839">
        <v>300633160</v>
      </c>
      <c r="H187" s="839">
        <v>71579324</v>
      </c>
      <c r="I187" s="839">
        <v>71579324</v>
      </c>
      <c r="J187" s="801" t="s">
        <v>276</v>
      </c>
      <c r="K187" s="801"/>
      <c r="L187" s="817" t="s">
        <v>275</v>
      </c>
      <c r="M187" s="808"/>
      <c r="N187" s="216">
        <v>252000000</v>
      </c>
      <c r="O187" s="109">
        <f>133.4/111.82</f>
        <v>1.1929887318905386</v>
      </c>
      <c r="P187" s="114" t="s">
        <v>202</v>
      </c>
      <c r="Q187" s="818">
        <f t="shared" si="12"/>
        <v>251999999.63418287</v>
      </c>
      <c r="R187" s="818"/>
      <c r="S187" s="652" t="s">
        <v>226</v>
      </c>
      <c r="T187" s="652"/>
      <c r="U187" s="652"/>
    </row>
    <row r="188" spans="1:21" ht="15.75" customHeight="1" x14ac:dyDescent="0.25">
      <c r="B188" s="652" t="s">
        <v>151</v>
      </c>
      <c r="C188" s="652"/>
      <c r="D188" s="816" t="s">
        <v>417</v>
      </c>
      <c r="E188" s="806"/>
      <c r="F188" s="79" t="s">
        <v>144</v>
      </c>
      <c r="G188" s="839">
        <v>73891969</v>
      </c>
      <c r="H188" s="839">
        <v>71579324</v>
      </c>
      <c r="I188" s="839">
        <v>71579324</v>
      </c>
      <c r="J188" s="801" t="s">
        <v>277</v>
      </c>
      <c r="K188" s="801"/>
      <c r="L188" s="817" t="s">
        <v>278</v>
      </c>
      <c r="M188" s="808"/>
      <c r="N188" s="216">
        <v>60000000</v>
      </c>
      <c r="O188" s="109">
        <f>137.71/111.82</f>
        <v>1.2315328206045431</v>
      </c>
      <c r="P188" s="114" t="s">
        <v>279</v>
      </c>
      <c r="Q188" s="818">
        <f t="shared" si="12"/>
        <v>59999999.808147557</v>
      </c>
      <c r="R188" s="818"/>
      <c r="S188" s="652" t="s">
        <v>226</v>
      </c>
      <c r="T188" s="652"/>
      <c r="U188" s="652"/>
    </row>
    <row r="189" spans="1:21" ht="15.75" customHeight="1" x14ac:dyDescent="0.25">
      <c r="B189" s="652" t="s">
        <v>152</v>
      </c>
      <c r="C189" s="652"/>
      <c r="D189" s="816" t="s">
        <v>417</v>
      </c>
      <c r="E189" s="806"/>
      <c r="F189" s="79" t="s">
        <v>144</v>
      </c>
      <c r="G189" s="839">
        <v>74503666</v>
      </c>
      <c r="H189" s="839">
        <v>71579324</v>
      </c>
      <c r="I189" s="839">
        <v>71579324</v>
      </c>
      <c r="J189" s="801" t="s">
        <v>280</v>
      </c>
      <c r="K189" s="801"/>
      <c r="L189" s="817" t="s">
        <v>281</v>
      </c>
      <c r="M189" s="808"/>
      <c r="N189" s="216">
        <v>60000000</v>
      </c>
      <c r="O189" s="109">
        <f>138.85/111.82</f>
        <v>1.2417277767841173</v>
      </c>
      <c r="P189" s="114" t="s">
        <v>282</v>
      </c>
      <c r="Q189" s="818">
        <f t="shared" si="12"/>
        <v>59999999.511127122</v>
      </c>
      <c r="R189" s="818"/>
      <c r="S189" s="652" t="s">
        <v>845</v>
      </c>
      <c r="T189" s="652"/>
      <c r="U189" s="652"/>
    </row>
    <row r="190" spans="1:21" ht="15.75" x14ac:dyDescent="0.25">
      <c r="B190" s="652" t="s">
        <v>227</v>
      </c>
      <c r="C190" s="652"/>
      <c r="D190" s="816" t="s">
        <v>417</v>
      </c>
      <c r="E190" s="806"/>
      <c r="F190" s="79" t="s">
        <v>144</v>
      </c>
      <c r="G190" s="839">
        <f>387419066-74503667</f>
        <v>312915399</v>
      </c>
      <c r="H190" s="839">
        <v>71579324</v>
      </c>
      <c r="I190" s="839">
        <v>71579324</v>
      </c>
      <c r="J190" s="801" t="s">
        <v>283</v>
      </c>
      <c r="K190" s="801"/>
      <c r="L190" s="817" t="s">
        <v>281</v>
      </c>
      <c r="M190" s="808"/>
      <c r="N190" s="216">
        <v>252000000</v>
      </c>
      <c r="O190" s="109">
        <f>138.85/111.82</f>
        <v>1.2417277767841173</v>
      </c>
      <c r="P190" s="114" t="s">
        <v>282</v>
      </c>
      <c r="Q190" s="818">
        <f t="shared" si="12"/>
        <v>251999999.39632699</v>
      </c>
      <c r="R190" s="818"/>
      <c r="S190" s="652" t="s">
        <v>284</v>
      </c>
      <c r="T190" s="652"/>
      <c r="U190" s="652"/>
    </row>
    <row r="191" spans="1:21" ht="15.75" x14ac:dyDescent="0.25">
      <c r="B191" s="652" t="s">
        <v>228</v>
      </c>
      <c r="C191" s="652"/>
      <c r="D191" s="816" t="s">
        <v>417</v>
      </c>
      <c r="E191" s="806"/>
      <c r="F191" s="79" t="s">
        <v>144</v>
      </c>
      <c r="G191" s="840">
        <v>76344124.489999995</v>
      </c>
      <c r="H191" s="839">
        <v>71579324</v>
      </c>
      <c r="I191" s="839">
        <v>71579324</v>
      </c>
      <c r="J191" s="801" t="s">
        <v>383</v>
      </c>
      <c r="K191" s="801"/>
      <c r="L191" s="825">
        <v>43305</v>
      </c>
      <c r="M191" s="808"/>
      <c r="N191" s="216">
        <v>60000000</v>
      </c>
      <c r="O191" s="109">
        <f>142.28/111.82</f>
        <v>1.272402074763012</v>
      </c>
      <c r="P191" s="114" t="s">
        <v>384</v>
      </c>
      <c r="Q191" s="818">
        <f t="shared" si="12"/>
        <v>60000000.003315993</v>
      </c>
      <c r="R191" s="818"/>
      <c r="S191" s="652" t="s">
        <v>845</v>
      </c>
      <c r="T191" s="652"/>
      <c r="U191" s="652"/>
    </row>
    <row r="192" spans="1:21" ht="15" customHeight="1" x14ac:dyDescent="0.25">
      <c r="B192" s="652" t="s">
        <v>229</v>
      </c>
      <c r="C192" s="652"/>
      <c r="D192" s="816" t="s">
        <v>417</v>
      </c>
      <c r="E192" s="806"/>
      <c r="F192" s="79" t="s">
        <v>144</v>
      </c>
      <c r="G192" s="840">
        <v>398551959</v>
      </c>
      <c r="H192" s="839">
        <v>71579324</v>
      </c>
      <c r="I192" s="839">
        <v>71579324</v>
      </c>
      <c r="J192" s="801" t="s">
        <v>846</v>
      </c>
      <c r="K192" s="801"/>
      <c r="L192" s="825">
        <v>43445</v>
      </c>
      <c r="M192" s="808"/>
      <c r="N192" s="216">
        <f>60000000+252000000</f>
        <v>312000000</v>
      </c>
      <c r="O192" s="109">
        <f>142.84/111.82</f>
        <v>1.2774101234126276</v>
      </c>
      <c r="P192" s="114" t="s">
        <v>418</v>
      </c>
      <c r="Q192" s="818">
        <f t="shared" si="12"/>
        <v>312000000.38770646</v>
      </c>
      <c r="R192" s="818"/>
      <c r="S192" s="652" t="s">
        <v>226</v>
      </c>
      <c r="T192" s="652"/>
      <c r="U192" s="652"/>
    </row>
    <row r="193" spans="1:26" ht="15" customHeight="1" x14ac:dyDescent="0.25">
      <c r="B193" s="652" t="s">
        <v>230</v>
      </c>
      <c r="C193" s="652"/>
      <c r="D193" s="816" t="s">
        <v>417</v>
      </c>
      <c r="E193" s="806"/>
      <c r="F193" s="79" t="s">
        <v>144</v>
      </c>
      <c r="G193" s="840">
        <v>79133889</v>
      </c>
      <c r="H193" s="839">
        <v>71579324</v>
      </c>
      <c r="I193" s="839">
        <v>71579324</v>
      </c>
      <c r="J193" s="801" t="s">
        <v>847</v>
      </c>
      <c r="K193" s="801"/>
      <c r="L193" s="825">
        <v>43686</v>
      </c>
      <c r="M193" s="808"/>
      <c r="N193" s="216">
        <v>60000000</v>
      </c>
      <c r="O193" s="109">
        <f>102.71/78.05</f>
        <v>1.3159513132607303</v>
      </c>
      <c r="P193" s="114" t="s">
        <v>511</v>
      </c>
      <c r="Q193" s="818">
        <f t="shared" si="12"/>
        <v>60134359.2293837</v>
      </c>
      <c r="R193" s="818"/>
      <c r="S193" s="652" t="s">
        <v>845</v>
      </c>
      <c r="T193" s="652"/>
      <c r="U193" s="652"/>
    </row>
    <row r="194" spans="1:26" ht="15" customHeight="1" x14ac:dyDescent="0.25">
      <c r="B194" s="652" t="s">
        <v>231</v>
      </c>
      <c r="C194" s="652"/>
      <c r="D194" s="816" t="s">
        <v>417</v>
      </c>
      <c r="E194" s="806"/>
      <c r="F194" s="79" t="s">
        <v>144</v>
      </c>
      <c r="G194" s="840">
        <v>333395516</v>
      </c>
      <c r="H194" s="839">
        <v>71579324</v>
      </c>
      <c r="I194" s="839">
        <v>71579324</v>
      </c>
      <c r="J194" s="801" t="s">
        <v>563</v>
      </c>
      <c r="K194" s="801"/>
      <c r="L194" s="825">
        <v>43748</v>
      </c>
      <c r="M194" s="808"/>
      <c r="N194" s="216">
        <v>252000000</v>
      </c>
      <c r="O194" s="109">
        <f>103.26/78.05</f>
        <v>1.322998078155029</v>
      </c>
      <c r="P194" s="114" t="s">
        <v>555</v>
      </c>
      <c r="Q194" s="818">
        <f t="shared" si="12"/>
        <v>252000000.23048612</v>
      </c>
      <c r="R194" s="818"/>
      <c r="S194" s="652" t="s">
        <v>848</v>
      </c>
      <c r="T194" s="652"/>
      <c r="U194" s="652"/>
    </row>
    <row r="195" spans="1:26" ht="15.75" customHeight="1" x14ac:dyDescent="0.25">
      <c r="B195" s="943" t="s">
        <v>232</v>
      </c>
      <c r="C195" s="943"/>
      <c r="D195" s="944" t="s">
        <v>417</v>
      </c>
      <c r="E195" s="945"/>
      <c r="F195" s="230" t="s">
        <v>144</v>
      </c>
      <c r="G195" s="840">
        <v>79795004</v>
      </c>
      <c r="H195" s="839"/>
      <c r="I195" s="130"/>
      <c r="J195" s="801" t="s">
        <v>849</v>
      </c>
      <c r="K195" s="801"/>
      <c r="L195" s="946">
        <v>43844</v>
      </c>
      <c r="M195" s="947"/>
      <c r="N195" s="231">
        <v>60000000</v>
      </c>
      <c r="O195" s="232">
        <f>103.8/78.05</f>
        <v>1.3299167200512492</v>
      </c>
      <c r="P195" s="233" t="s">
        <v>568</v>
      </c>
      <c r="Q195" s="948">
        <f t="shared" si="12"/>
        <v>60000000.599229291</v>
      </c>
      <c r="R195" s="948"/>
      <c r="S195" s="943" t="s">
        <v>845</v>
      </c>
      <c r="T195" s="943"/>
      <c r="U195" s="943"/>
    </row>
    <row r="196" spans="1:26" ht="15.75" customHeight="1" x14ac:dyDescent="0.25">
      <c r="A196" s="234"/>
      <c r="B196" s="832" t="s">
        <v>234</v>
      </c>
      <c r="C196" s="832"/>
      <c r="D196" s="833" t="s">
        <v>417</v>
      </c>
      <c r="E196" s="833"/>
      <c r="F196" s="235" t="s">
        <v>144</v>
      </c>
      <c r="G196" s="236">
        <v>80694426.650000006</v>
      </c>
      <c r="H196" s="237"/>
      <c r="I196" s="237"/>
      <c r="J196" s="834" t="s">
        <v>850</v>
      </c>
      <c r="K196" s="834"/>
      <c r="L196" s="835">
        <v>44026</v>
      </c>
      <c r="M196" s="836"/>
      <c r="N196" s="238">
        <v>60000000</v>
      </c>
      <c r="O196" s="239">
        <f>104.97/78.05</f>
        <v>1.3449071108263935</v>
      </c>
      <c r="P196" s="240" t="s">
        <v>837</v>
      </c>
      <c r="Q196" s="837">
        <f t="shared" si="12"/>
        <v>60000000.000309609</v>
      </c>
      <c r="R196" s="837"/>
      <c r="S196" s="832" t="s">
        <v>226</v>
      </c>
      <c r="T196" s="832"/>
      <c r="U196" s="832"/>
    </row>
    <row r="197" spans="1:26" ht="15" customHeight="1" x14ac:dyDescent="0.2"/>
    <row r="198" spans="1:26" ht="15" customHeight="1" x14ac:dyDescent="0.2"/>
    <row r="199" spans="1:26" ht="15" customHeight="1" x14ac:dyDescent="0.2">
      <c r="A199" s="1" t="s">
        <v>574</v>
      </c>
      <c r="B199" s="829" t="s">
        <v>285</v>
      </c>
      <c r="C199" s="830"/>
      <c r="D199" s="830"/>
      <c r="E199" s="830"/>
      <c r="F199" s="830"/>
      <c r="G199" s="830"/>
      <c r="H199" s="830"/>
      <c r="I199" s="830"/>
      <c r="J199" s="830"/>
      <c r="K199" s="830"/>
      <c r="L199" s="830"/>
      <c r="M199" s="830"/>
      <c r="N199" s="830"/>
      <c r="O199" s="830"/>
      <c r="P199" s="830"/>
      <c r="Q199" s="830"/>
      <c r="R199" s="830"/>
      <c r="S199" s="830"/>
      <c r="T199" s="830"/>
      <c r="U199" s="831"/>
      <c r="V199" s="838"/>
      <c r="W199" s="838"/>
      <c r="X199" s="828"/>
      <c r="Y199" s="828"/>
      <c r="Z199" s="828"/>
    </row>
    <row r="200" spans="1:26" ht="15" customHeight="1" x14ac:dyDescent="0.2">
      <c r="B200" s="823" t="s">
        <v>131</v>
      </c>
      <c r="C200" s="823"/>
      <c r="D200" s="824" t="s">
        <v>132</v>
      </c>
      <c r="E200" s="824"/>
      <c r="F200" s="824" t="s">
        <v>133</v>
      </c>
      <c r="G200" s="822" t="s">
        <v>134</v>
      </c>
      <c r="H200" s="822"/>
      <c r="I200" s="822"/>
      <c r="J200" s="822"/>
      <c r="K200" s="822"/>
      <c r="L200" s="822"/>
      <c r="M200" s="822"/>
      <c r="N200" s="822" t="s">
        <v>135</v>
      </c>
      <c r="O200" s="822"/>
      <c r="P200" s="822"/>
      <c r="Q200" s="822"/>
      <c r="R200" s="822"/>
      <c r="S200" s="822" t="s">
        <v>97</v>
      </c>
      <c r="T200" s="822"/>
      <c r="U200" s="822"/>
    </row>
    <row r="201" spans="1:26" ht="15" customHeight="1" x14ac:dyDescent="0.2">
      <c r="B201" s="823"/>
      <c r="C201" s="823"/>
      <c r="D201" s="824"/>
      <c r="E201" s="824"/>
      <c r="F201" s="824"/>
      <c r="G201" s="809" t="s">
        <v>136</v>
      </c>
      <c r="H201" s="824"/>
      <c r="I201" s="824"/>
      <c r="J201" s="809" t="s">
        <v>137</v>
      </c>
      <c r="K201" s="809"/>
      <c r="L201" s="809" t="s">
        <v>805</v>
      </c>
      <c r="M201" s="809"/>
      <c r="N201" s="205" t="s">
        <v>138</v>
      </c>
      <c r="O201" s="205" t="s">
        <v>139</v>
      </c>
      <c r="P201" s="205" t="s">
        <v>140</v>
      </c>
      <c r="Q201" s="809" t="s">
        <v>141</v>
      </c>
      <c r="R201" s="809"/>
      <c r="S201" s="822"/>
      <c r="T201" s="822"/>
      <c r="U201" s="822"/>
    </row>
    <row r="202" spans="1:26" ht="15" customHeight="1" x14ac:dyDescent="0.25">
      <c r="B202" s="282" t="s">
        <v>142</v>
      </c>
      <c r="C202" s="284"/>
      <c r="D202" s="816" t="s">
        <v>51</v>
      </c>
      <c r="E202" s="806"/>
      <c r="F202" s="79" t="s">
        <v>144</v>
      </c>
      <c r="G202" s="241">
        <v>1137653386</v>
      </c>
      <c r="H202" s="241"/>
      <c r="I202" s="241"/>
      <c r="J202" s="801" t="s">
        <v>286</v>
      </c>
      <c r="K202" s="801"/>
      <c r="L202" s="817" t="s">
        <v>287</v>
      </c>
      <c r="M202" s="808"/>
      <c r="N202" s="112">
        <v>923770253.59000003</v>
      </c>
      <c r="O202" s="59">
        <f>137.71/111.82</f>
        <v>1.2315328206045431</v>
      </c>
      <c r="P202" s="110" t="s">
        <v>233</v>
      </c>
      <c r="Q202" s="804">
        <f t="shared" ref="Q202:Q240" si="13">+G202/O202</f>
        <v>923770253.59465539</v>
      </c>
      <c r="R202" s="805"/>
      <c r="S202" s="652" t="s">
        <v>226</v>
      </c>
      <c r="T202" s="652"/>
      <c r="U202" s="652"/>
    </row>
    <row r="203" spans="1:26" ht="15" customHeight="1" x14ac:dyDescent="0.25">
      <c r="B203" s="282" t="s">
        <v>146</v>
      </c>
      <c r="C203" s="284"/>
      <c r="D203" s="806" t="s">
        <v>51</v>
      </c>
      <c r="E203" s="806"/>
      <c r="F203" s="79" t="s">
        <v>144</v>
      </c>
      <c r="G203" s="241">
        <v>1138975183</v>
      </c>
      <c r="H203" s="241"/>
      <c r="I203" s="241"/>
      <c r="J203" s="801" t="s">
        <v>288</v>
      </c>
      <c r="K203" s="801"/>
      <c r="L203" s="817" t="s">
        <v>289</v>
      </c>
      <c r="M203" s="808"/>
      <c r="N203" s="112">
        <v>923770253.59000003</v>
      </c>
      <c r="O203" s="59">
        <f>137.87/111.82</f>
        <v>1.2329636916472904</v>
      </c>
      <c r="P203" s="110" t="s">
        <v>235</v>
      </c>
      <c r="Q203" s="804">
        <f t="shared" si="13"/>
        <v>923770254.31972146</v>
      </c>
      <c r="R203" s="805"/>
      <c r="S203" s="652" t="s">
        <v>226</v>
      </c>
      <c r="T203" s="652"/>
      <c r="U203" s="652"/>
    </row>
    <row r="204" spans="1:26" ht="15" customHeight="1" x14ac:dyDescent="0.25">
      <c r="B204" s="282" t="s">
        <v>147</v>
      </c>
      <c r="C204" s="284"/>
      <c r="D204" s="806" t="s">
        <v>51</v>
      </c>
      <c r="E204" s="806"/>
      <c r="F204" s="79" t="s">
        <v>144</v>
      </c>
      <c r="G204" s="241">
        <v>1139966530</v>
      </c>
      <c r="H204" s="241"/>
      <c r="I204" s="241"/>
      <c r="J204" s="801" t="s">
        <v>290</v>
      </c>
      <c r="K204" s="801"/>
      <c r="L204" s="817" t="s">
        <v>291</v>
      </c>
      <c r="M204" s="808"/>
      <c r="N204" s="112">
        <v>923770253.59000003</v>
      </c>
      <c r="O204" s="59">
        <f>137.99/111.82</f>
        <v>1.2340368449293508</v>
      </c>
      <c r="P204" s="110" t="s">
        <v>292</v>
      </c>
      <c r="Q204" s="804">
        <f t="shared" si="13"/>
        <v>923770254.25465608</v>
      </c>
      <c r="R204" s="805"/>
      <c r="S204" s="652" t="s">
        <v>226</v>
      </c>
      <c r="T204" s="652"/>
      <c r="U204" s="652"/>
    </row>
    <row r="205" spans="1:26" ht="15" customHeight="1" x14ac:dyDescent="0.25">
      <c r="B205" s="282" t="s">
        <v>148</v>
      </c>
      <c r="C205" s="284"/>
      <c r="D205" s="806" t="s">
        <v>51</v>
      </c>
      <c r="E205" s="806"/>
      <c r="F205" s="79" t="s">
        <v>144</v>
      </c>
      <c r="G205" s="241">
        <v>1140462203</v>
      </c>
      <c r="H205" s="241"/>
      <c r="I205" s="241"/>
      <c r="J205" s="801" t="s">
        <v>293</v>
      </c>
      <c r="K205" s="801"/>
      <c r="L205" s="817" t="s">
        <v>257</v>
      </c>
      <c r="M205" s="808"/>
      <c r="N205" s="112">
        <v>923770253.59000003</v>
      </c>
      <c r="O205" s="59">
        <f>138.05/111.82</f>
        <v>1.2345734215703812</v>
      </c>
      <c r="P205" s="110" t="s">
        <v>294</v>
      </c>
      <c r="Q205" s="804">
        <f t="shared" si="13"/>
        <v>923770253.81716752</v>
      </c>
      <c r="R205" s="805"/>
      <c r="S205" s="652" t="s">
        <v>226</v>
      </c>
      <c r="T205" s="652"/>
      <c r="U205" s="652"/>
    </row>
    <row r="206" spans="1:26" ht="15" customHeight="1" x14ac:dyDescent="0.25">
      <c r="B206" s="282" t="s">
        <v>149</v>
      </c>
      <c r="C206" s="284"/>
      <c r="D206" s="806" t="s">
        <v>51</v>
      </c>
      <c r="E206" s="806"/>
      <c r="F206" s="79" t="s">
        <v>144</v>
      </c>
      <c r="G206" s="241">
        <v>1140627428</v>
      </c>
      <c r="H206" s="241"/>
      <c r="I206" s="241"/>
      <c r="J206" s="801" t="s">
        <v>295</v>
      </c>
      <c r="K206" s="801"/>
      <c r="L206" s="817" t="s">
        <v>296</v>
      </c>
      <c r="M206" s="808"/>
      <c r="N206" s="112">
        <v>923770253.59000003</v>
      </c>
      <c r="O206" s="59">
        <f>138.07/111.82</f>
        <v>1.2347522804507245</v>
      </c>
      <c r="P206" s="110" t="s">
        <v>297</v>
      </c>
      <c r="Q206" s="804">
        <f t="shared" si="13"/>
        <v>923770254.21134198</v>
      </c>
      <c r="R206" s="805"/>
      <c r="S206" s="652" t="s">
        <v>226</v>
      </c>
      <c r="T206" s="652"/>
      <c r="U206" s="652"/>
    </row>
    <row r="207" spans="1:26" ht="15" customHeight="1" x14ac:dyDescent="0.25">
      <c r="B207" s="282" t="s">
        <v>150</v>
      </c>
      <c r="C207" s="284"/>
      <c r="D207" s="806" t="s">
        <v>51</v>
      </c>
      <c r="E207" s="806"/>
      <c r="F207" s="79" t="s">
        <v>144</v>
      </c>
      <c r="G207" s="241">
        <v>1142692734</v>
      </c>
      <c r="H207" s="241"/>
      <c r="I207" s="241"/>
      <c r="J207" s="801" t="s">
        <v>298</v>
      </c>
      <c r="K207" s="801"/>
      <c r="L207" s="817" t="s">
        <v>299</v>
      </c>
      <c r="M207" s="808"/>
      <c r="N207" s="112">
        <v>923770253.59000003</v>
      </c>
      <c r="O207" s="59">
        <f>138.32/111.82</f>
        <v>1.2369880164550171</v>
      </c>
      <c r="P207" s="110" t="s">
        <v>300</v>
      </c>
      <c r="Q207" s="804">
        <f t="shared" si="13"/>
        <v>923770253.87420464</v>
      </c>
      <c r="R207" s="805"/>
      <c r="S207" s="652" t="s">
        <v>226</v>
      </c>
      <c r="T207" s="652"/>
      <c r="U207" s="652"/>
    </row>
    <row r="208" spans="1:26" ht="15" customHeight="1" x14ac:dyDescent="0.25">
      <c r="B208" s="282" t="s">
        <v>151</v>
      </c>
      <c r="C208" s="284"/>
      <c r="D208" s="806" t="s">
        <v>51</v>
      </c>
      <c r="E208" s="806"/>
      <c r="F208" s="79" t="s">
        <v>144</v>
      </c>
      <c r="G208" s="241">
        <v>1147071184</v>
      </c>
      <c r="H208" s="241"/>
      <c r="I208" s="241"/>
      <c r="J208" s="801" t="s">
        <v>301</v>
      </c>
      <c r="K208" s="801"/>
      <c r="L208" s="817" t="s">
        <v>281</v>
      </c>
      <c r="M208" s="808"/>
      <c r="N208" s="112">
        <v>923770253.59000003</v>
      </c>
      <c r="O208" s="59">
        <f>138.85/111.82</f>
        <v>1.2417277767841173</v>
      </c>
      <c r="P208" s="110" t="s">
        <v>302</v>
      </c>
      <c r="Q208" s="804">
        <f t="shared" si="13"/>
        <v>923770254.19431043</v>
      </c>
      <c r="R208" s="805"/>
      <c r="S208" s="652" t="s">
        <v>226</v>
      </c>
      <c r="T208" s="652"/>
      <c r="U208" s="652"/>
    </row>
    <row r="209" spans="2:21" ht="15" customHeight="1" x14ac:dyDescent="0.25">
      <c r="B209" s="282" t="s">
        <v>152</v>
      </c>
      <c r="C209" s="284"/>
      <c r="D209" s="806" t="s">
        <v>51</v>
      </c>
      <c r="E209" s="806"/>
      <c r="F209" s="79" t="s">
        <v>144</v>
      </c>
      <c r="G209" s="241">
        <v>1154258450</v>
      </c>
      <c r="H209" s="241"/>
      <c r="I209" s="241"/>
      <c r="J209" s="801" t="s">
        <v>303</v>
      </c>
      <c r="K209" s="801"/>
      <c r="L209" s="817" t="s">
        <v>304</v>
      </c>
      <c r="M209" s="808"/>
      <c r="N209" s="112">
        <v>923770253.59000003</v>
      </c>
      <c r="O209" s="59">
        <f>139.72/111.82</f>
        <v>1.2495081380790556</v>
      </c>
      <c r="P209" s="110" t="s">
        <v>305</v>
      </c>
      <c r="Q209" s="804">
        <f t="shared" si="13"/>
        <v>923770253.9292872</v>
      </c>
      <c r="R209" s="805"/>
      <c r="S209" s="652" t="s">
        <v>226</v>
      </c>
      <c r="T209" s="652"/>
      <c r="U209" s="652"/>
    </row>
    <row r="210" spans="2:21" ht="15" customHeight="1" x14ac:dyDescent="0.25">
      <c r="B210" s="282" t="s">
        <v>227</v>
      </c>
      <c r="C210" s="284"/>
      <c r="D210" s="826" t="s">
        <v>51</v>
      </c>
      <c r="E210" s="827"/>
      <c r="F210" s="79" t="s">
        <v>144</v>
      </c>
      <c r="G210" s="241">
        <v>1162437063</v>
      </c>
      <c r="H210" s="241"/>
      <c r="I210" s="241"/>
      <c r="J210" s="801" t="s">
        <v>306</v>
      </c>
      <c r="K210" s="801"/>
      <c r="L210" s="817" t="s">
        <v>307</v>
      </c>
      <c r="M210" s="808"/>
      <c r="N210" s="112">
        <v>923770253.59000003</v>
      </c>
      <c r="O210" s="59">
        <f>140.71/111.82</f>
        <v>1.2583616526560546</v>
      </c>
      <c r="P210" s="110" t="s">
        <v>308</v>
      </c>
      <c r="Q210" s="804">
        <f t="shared" si="13"/>
        <v>923770253.60429239</v>
      </c>
      <c r="R210" s="805"/>
      <c r="S210" s="652" t="s">
        <v>226</v>
      </c>
      <c r="T210" s="652"/>
      <c r="U210" s="652"/>
    </row>
    <row r="211" spans="2:21" ht="15" customHeight="1" x14ac:dyDescent="0.25">
      <c r="B211" s="282" t="s">
        <v>228</v>
      </c>
      <c r="C211" s="284"/>
      <c r="D211" s="806" t="s">
        <v>51</v>
      </c>
      <c r="E211" s="806"/>
      <c r="F211" s="79" t="s">
        <v>144</v>
      </c>
      <c r="G211" s="241">
        <v>1165245880</v>
      </c>
      <c r="H211" s="241"/>
      <c r="I211" s="241"/>
      <c r="J211" s="801" t="s">
        <v>309</v>
      </c>
      <c r="K211" s="801"/>
      <c r="L211" s="817" t="s">
        <v>310</v>
      </c>
      <c r="M211" s="808"/>
      <c r="N211" s="112">
        <v>923770253.59000003</v>
      </c>
      <c r="O211" s="115">
        <f>141.05/111.82</f>
        <v>1.2614022536218925</v>
      </c>
      <c r="P211" s="110" t="s">
        <v>311</v>
      </c>
      <c r="Q211" s="804">
        <f t="shared" si="13"/>
        <v>923770253.82204878</v>
      </c>
      <c r="R211" s="805"/>
      <c r="S211" s="652" t="s">
        <v>226</v>
      </c>
      <c r="T211" s="652"/>
      <c r="U211" s="652"/>
    </row>
    <row r="212" spans="2:21" ht="15" customHeight="1" x14ac:dyDescent="0.25">
      <c r="B212" s="282" t="s">
        <v>229</v>
      </c>
      <c r="C212" s="284"/>
      <c r="D212" s="806" t="s">
        <v>51</v>
      </c>
      <c r="E212" s="806"/>
      <c r="F212" s="79" t="s">
        <v>144</v>
      </c>
      <c r="G212" s="241">
        <v>1170615677</v>
      </c>
      <c r="H212" s="241"/>
      <c r="I212" s="241"/>
      <c r="J212" s="801" t="s">
        <v>377</v>
      </c>
      <c r="K212" s="801"/>
      <c r="L212" s="817" t="s">
        <v>367</v>
      </c>
      <c r="M212" s="808"/>
      <c r="N212" s="112">
        <v>923770253.59000003</v>
      </c>
      <c r="O212" s="115">
        <f>141.7/111.82</f>
        <v>1.2672151672330532</v>
      </c>
      <c r="P212" s="110" t="s">
        <v>260</v>
      </c>
      <c r="Q212" s="804">
        <f t="shared" si="13"/>
        <v>923770254.07297099</v>
      </c>
      <c r="R212" s="805"/>
      <c r="S212" s="652" t="s">
        <v>226</v>
      </c>
      <c r="T212" s="652"/>
      <c r="U212" s="652"/>
    </row>
    <row r="213" spans="2:21" ht="15" customHeight="1" x14ac:dyDescent="0.25">
      <c r="B213" s="282" t="s">
        <v>230</v>
      </c>
      <c r="C213" s="284"/>
      <c r="D213" s="826" t="s">
        <v>51</v>
      </c>
      <c r="E213" s="827"/>
      <c r="F213" s="79" t="s">
        <v>144</v>
      </c>
      <c r="G213" s="241">
        <v>1173589718</v>
      </c>
      <c r="H213" s="241"/>
      <c r="I213" s="241"/>
      <c r="J213" s="801" t="s">
        <v>378</v>
      </c>
      <c r="K213" s="801"/>
      <c r="L213" s="817" t="s">
        <v>379</v>
      </c>
      <c r="M213" s="808"/>
      <c r="N213" s="112">
        <v>923770253.59000003</v>
      </c>
      <c r="O213" s="115">
        <f>142.06/111.82</f>
        <v>1.2704346270792346</v>
      </c>
      <c r="P213" s="110" t="s">
        <v>380</v>
      </c>
      <c r="Q213" s="804">
        <f t="shared" si="13"/>
        <v>923770253.88399255</v>
      </c>
      <c r="R213" s="805"/>
      <c r="S213" s="652" t="s">
        <v>226</v>
      </c>
      <c r="T213" s="652"/>
      <c r="U213" s="652"/>
    </row>
    <row r="214" spans="2:21" ht="15" customHeight="1" x14ac:dyDescent="0.25">
      <c r="B214" s="282" t="s">
        <v>231</v>
      </c>
      <c r="C214" s="284"/>
      <c r="D214" s="806" t="s">
        <v>51</v>
      </c>
      <c r="E214" s="806"/>
      <c r="F214" s="79" t="s">
        <v>144</v>
      </c>
      <c r="G214" s="241">
        <v>1175407188</v>
      </c>
      <c r="H214" s="241"/>
      <c r="I214" s="241"/>
      <c r="J214" s="801" t="s">
        <v>385</v>
      </c>
      <c r="K214" s="801"/>
      <c r="L214" s="817" t="s">
        <v>386</v>
      </c>
      <c r="M214" s="808"/>
      <c r="N214" s="112">
        <v>923770253.59000003</v>
      </c>
      <c r="O214" s="115">
        <f>142.28/111.82</f>
        <v>1.272402074763012</v>
      </c>
      <c r="P214" s="110" t="s">
        <v>387</v>
      </c>
      <c r="Q214" s="804">
        <f t="shared" si="13"/>
        <v>923770254.16193414</v>
      </c>
      <c r="R214" s="805"/>
      <c r="S214" s="652" t="s">
        <v>226</v>
      </c>
      <c r="T214" s="652"/>
      <c r="U214" s="652"/>
    </row>
    <row r="215" spans="2:21" ht="15.75" customHeight="1" x14ac:dyDescent="0.25">
      <c r="B215" s="282" t="s">
        <v>232</v>
      </c>
      <c r="C215" s="284"/>
      <c r="D215" s="806" t="s">
        <v>51</v>
      </c>
      <c r="E215" s="806"/>
      <c r="F215" s="79" t="s">
        <v>144</v>
      </c>
      <c r="G215" s="241">
        <v>1173920167</v>
      </c>
      <c r="H215" s="241"/>
      <c r="I215" s="241"/>
      <c r="J215" s="801" t="s">
        <v>390</v>
      </c>
      <c r="K215" s="801"/>
      <c r="L215" s="817" t="s">
        <v>391</v>
      </c>
      <c r="M215" s="808"/>
      <c r="N215" s="112">
        <v>923770253.59000003</v>
      </c>
      <c r="O215" s="115">
        <f>142.1/111.82</f>
        <v>1.2707923448399214</v>
      </c>
      <c r="P215" s="110" t="s">
        <v>392</v>
      </c>
      <c r="Q215" s="804">
        <f t="shared" si="13"/>
        <v>923770253.86305404</v>
      </c>
      <c r="R215" s="805"/>
      <c r="S215" s="652" t="s">
        <v>226</v>
      </c>
      <c r="T215" s="652"/>
      <c r="U215" s="652"/>
    </row>
    <row r="216" spans="2:21" ht="15.75" customHeight="1" x14ac:dyDescent="0.25">
      <c r="B216" s="282" t="s">
        <v>234</v>
      </c>
      <c r="C216" s="284"/>
      <c r="D216" s="806" t="s">
        <v>51</v>
      </c>
      <c r="E216" s="806"/>
      <c r="F216" s="79" t="s">
        <v>144</v>
      </c>
      <c r="G216" s="241">
        <v>1177224657</v>
      </c>
      <c r="H216" s="241"/>
      <c r="I216" s="241"/>
      <c r="J216" s="801" t="s">
        <v>402</v>
      </c>
      <c r="K216" s="801"/>
      <c r="L216" s="817" t="s">
        <v>405</v>
      </c>
      <c r="M216" s="808"/>
      <c r="N216" s="112">
        <v>923770253.59000003</v>
      </c>
      <c r="O216" s="115">
        <f>142.5/111.82</f>
        <v>1.2743695224467895</v>
      </c>
      <c r="P216" s="110" t="s">
        <v>406</v>
      </c>
      <c r="Q216" s="804">
        <f t="shared" si="13"/>
        <v>923770253.65431583</v>
      </c>
      <c r="R216" s="805"/>
      <c r="S216" s="652" t="s">
        <v>851</v>
      </c>
      <c r="T216" s="652"/>
      <c r="U216" s="652"/>
    </row>
    <row r="217" spans="2:21" ht="15.75" customHeight="1" x14ac:dyDescent="0.25">
      <c r="B217" s="282" t="s">
        <v>236</v>
      </c>
      <c r="C217" s="284"/>
      <c r="D217" s="806" t="s">
        <v>51</v>
      </c>
      <c r="E217" s="806"/>
      <c r="F217" s="79" t="s">
        <v>144</v>
      </c>
      <c r="G217" s="241">
        <v>1177224657</v>
      </c>
      <c r="H217" s="241"/>
      <c r="I217" s="241"/>
      <c r="J217" s="801" t="s">
        <v>407</v>
      </c>
      <c r="K217" s="801"/>
      <c r="L217" s="817" t="s">
        <v>405</v>
      </c>
      <c r="M217" s="808"/>
      <c r="N217" s="112">
        <v>923770253.59000003</v>
      </c>
      <c r="O217" s="115">
        <f>142.5/111.82</f>
        <v>1.2743695224467895</v>
      </c>
      <c r="P217" s="110" t="s">
        <v>408</v>
      </c>
      <c r="Q217" s="804">
        <f t="shared" si="13"/>
        <v>923770253.65431583</v>
      </c>
      <c r="R217" s="805"/>
      <c r="S217" s="652" t="s">
        <v>226</v>
      </c>
      <c r="T217" s="652"/>
      <c r="U217" s="652"/>
    </row>
    <row r="218" spans="2:21" ht="56.25" customHeight="1" x14ac:dyDescent="0.25">
      <c r="B218" s="282" t="s">
        <v>239</v>
      </c>
      <c r="C218" s="284"/>
      <c r="D218" s="806" t="s">
        <v>51</v>
      </c>
      <c r="E218" s="806"/>
      <c r="F218" s="79" t="s">
        <v>144</v>
      </c>
      <c r="G218" s="241">
        <v>1178629066</v>
      </c>
      <c r="H218" s="241"/>
      <c r="I218" s="241"/>
      <c r="J218" s="801" t="s">
        <v>411</v>
      </c>
      <c r="K218" s="801"/>
      <c r="L218" s="825">
        <v>43431</v>
      </c>
      <c r="M218" s="808"/>
      <c r="N218" s="112">
        <v>923770253.59000003</v>
      </c>
      <c r="O218" s="115">
        <f>142.67/111.82</f>
        <v>1.2758898229297084</v>
      </c>
      <c r="P218" s="110" t="s">
        <v>408</v>
      </c>
      <c r="Q218" s="804">
        <f t="shared" si="13"/>
        <v>923770254.15378153</v>
      </c>
      <c r="R218" s="805"/>
      <c r="S218" s="652" t="s">
        <v>226</v>
      </c>
      <c r="T218" s="652"/>
      <c r="U218" s="652"/>
    </row>
    <row r="219" spans="2:21" ht="20.25" customHeight="1" x14ac:dyDescent="0.25">
      <c r="B219" s="282" t="s">
        <v>242</v>
      </c>
      <c r="C219" s="284"/>
      <c r="D219" s="806" t="s">
        <v>51</v>
      </c>
      <c r="E219" s="806"/>
      <c r="F219" s="79" t="s">
        <v>144</v>
      </c>
      <c r="G219" s="241">
        <v>1180033474</v>
      </c>
      <c r="H219" s="241"/>
      <c r="I219" s="241"/>
      <c r="J219" s="801" t="s">
        <v>419</v>
      </c>
      <c r="K219" s="801"/>
      <c r="L219" s="807">
        <v>43445</v>
      </c>
      <c r="M219" s="808"/>
      <c r="N219" s="112">
        <v>923770253.59000003</v>
      </c>
      <c r="O219" s="115">
        <f>142.84/111.82</f>
        <v>1.2774101234126276</v>
      </c>
      <c r="P219" s="110" t="s">
        <v>418</v>
      </c>
      <c r="Q219" s="804">
        <f>+G219/O219</f>
        <v>923770253.86922419</v>
      </c>
      <c r="R219" s="805"/>
      <c r="S219" s="652" t="s">
        <v>226</v>
      </c>
      <c r="T219" s="652"/>
      <c r="U219" s="652"/>
    </row>
    <row r="220" spans="2:21" ht="50.25" customHeight="1" x14ac:dyDescent="0.25">
      <c r="B220" s="282" t="s">
        <v>321</v>
      </c>
      <c r="C220" s="284"/>
      <c r="D220" s="806" t="s">
        <v>51</v>
      </c>
      <c r="E220" s="806"/>
      <c r="F220" s="79" t="s">
        <v>144</v>
      </c>
      <c r="G220" s="241">
        <v>1180033474</v>
      </c>
      <c r="H220" s="241"/>
      <c r="I220" s="241"/>
      <c r="J220" s="801" t="s">
        <v>420</v>
      </c>
      <c r="K220" s="801"/>
      <c r="L220" s="807">
        <v>43445</v>
      </c>
      <c r="M220" s="808"/>
      <c r="N220" s="112">
        <v>923770253.59000003</v>
      </c>
      <c r="O220" s="115">
        <f>142.84/111.82</f>
        <v>1.2774101234126276</v>
      </c>
      <c r="P220" s="110" t="s">
        <v>418</v>
      </c>
      <c r="Q220" s="804">
        <f t="shared" ref="Q220" si="14">+G220/O220</f>
        <v>923770253.86922419</v>
      </c>
      <c r="R220" s="805"/>
      <c r="S220" s="652" t="s">
        <v>226</v>
      </c>
      <c r="T220" s="652"/>
      <c r="U220" s="652"/>
    </row>
    <row r="221" spans="2:21" ht="50.25" customHeight="1" x14ac:dyDescent="0.25">
      <c r="B221" s="282" t="s">
        <v>322</v>
      </c>
      <c r="C221" s="284"/>
      <c r="D221" s="806" t="s">
        <v>51</v>
      </c>
      <c r="E221" s="806"/>
      <c r="F221" s="79" t="s">
        <v>144</v>
      </c>
      <c r="G221" s="241">
        <v>1190690455</v>
      </c>
      <c r="H221" s="241"/>
      <c r="I221" s="241"/>
      <c r="J221" s="801" t="s">
        <v>429</v>
      </c>
      <c r="K221" s="801"/>
      <c r="L221" s="807">
        <v>43515</v>
      </c>
      <c r="M221" s="808"/>
      <c r="N221" s="112">
        <v>923770253.59000003</v>
      </c>
      <c r="O221" s="115">
        <f>100.6/78.05</f>
        <v>1.2889173606662396</v>
      </c>
      <c r="P221" s="110" t="s">
        <v>430</v>
      </c>
      <c r="Q221" s="804">
        <f t="shared" si="13"/>
        <v>923791153.20825052</v>
      </c>
      <c r="R221" s="805"/>
      <c r="S221" s="652" t="s">
        <v>226</v>
      </c>
      <c r="T221" s="652"/>
      <c r="U221" s="652"/>
    </row>
    <row r="222" spans="2:21" ht="43.5" customHeight="1" x14ac:dyDescent="0.25">
      <c r="B222" s="282" t="s">
        <v>323</v>
      </c>
      <c r="C222" s="284"/>
      <c r="D222" s="806" t="s">
        <v>51</v>
      </c>
      <c r="E222" s="806"/>
      <c r="F222" s="79" t="s">
        <v>144</v>
      </c>
      <c r="G222" s="241">
        <v>1197547273</v>
      </c>
      <c r="H222" s="241"/>
      <c r="I222" s="241"/>
      <c r="J222" s="801" t="s">
        <v>434</v>
      </c>
      <c r="K222" s="801"/>
      <c r="L222" s="807">
        <v>43544</v>
      </c>
      <c r="M222" s="808"/>
      <c r="N222" s="112">
        <v>923770253.59000003</v>
      </c>
      <c r="O222" s="115">
        <f>101.18/78.05</f>
        <v>1.2963484945547727</v>
      </c>
      <c r="P222" s="110" t="s">
        <v>435</v>
      </c>
      <c r="Q222" s="804">
        <f t="shared" si="13"/>
        <v>923784983.76803708</v>
      </c>
      <c r="R222" s="805"/>
      <c r="S222" s="652" t="s">
        <v>226</v>
      </c>
      <c r="T222" s="652"/>
      <c r="U222" s="652"/>
    </row>
    <row r="223" spans="2:21" ht="34.5" customHeight="1" x14ac:dyDescent="0.25">
      <c r="B223" s="282" t="s">
        <v>324</v>
      </c>
      <c r="C223" s="284"/>
      <c r="D223" s="806" t="s">
        <v>51</v>
      </c>
      <c r="E223" s="806"/>
      <c r="F223" s="79" t="s">
        <v>144</v>
      </c>
      <c r="G223" s="241">
        <v>1202759891</v>
      </c>
      <c r="H223" s="241"/>
      <c r="I223" s="241"/>
      <c r="J223" s="801" t="s">
        <v>490</v>
      </c>
      <c r="K223" s="801"/>
      <c r="L223" s="807">
        <v>43580</v>
      </c>
      <c r="M223" s="808"/>
      <c r="N223" s="112">
        <v>923770253.59000003</v>
      </c>
      <c r="O223" s="115">
        <f>101.62/78.05</f>
        <v>1.3019859064702115</v>
      </c>
      <c r="P223" s="110" t="s">
        <v>437</v>
      </c>
      <c r="Q223" s="804">
        <f t="shared" si="13"/>
        <v>923788717.6987797</v>
      </c>
      <c r="R223" s="805"/>
      <c r="S223" s="652" t="s">
        <v>226</v>
      </c>
      <c r="T223" s="652"/>
      <c r="U223" s="652"/>
    </row>
    <row r="224" spans="2:21" ht="61.5" customHeight="1" x14ac:dyDescent="0.25">
      <c r="B224" s="282" t="s">
        <v>325</v>
      </c>
      <c r="C224" s="284"/>
      <c r="D224" s="806" t="s">
        <v>51</v>
      </c>
      <c r="E224" s="806"/>
      <c r="F224" s="79" t="s">
        <v>144</v>
      </c>
      <c r="G224" s="241">
        <v>1208653662.2483025</v>
      </c>
      <c r="H224" s="241"/>
      <c r="I224" s="241"/>
      <c r="J224" s="478" t="s">
        <v>512</v>
      </c>
      <c r="K224" s="478"/>
      <c r="L224" s="949">
        <v>43612</v>
      </c>
      <c r="M224" s="949"/>
      <c r="N224" s="112">
        <v>923770254</v>
      </c>
      <c r="O224" s="115">
        <f>102.12/78.05</f>
        <v>1.3083920563741192</v>
      </c>
      <c r="P224" s="110" t="s">
        <v>491</v>
      </c>
      <c r="Q224" s="804">
        <f t="shared" si="13"/>
        <v>923770254.00000012</v>
      </c>
      <c r="R224" s="805"/>
      <c r="S224" s="950" t="s">
        <v>550</v>
      </c>
      <c r="T224" s="951"/>
      <c r="U224" s="952"/>
    </row>
    <row r="225" spans="2:21" ht="27" customHeight="1" x14ac:dyDescent="0.25">
      <c r="B225" s="282" t="s">
        <v>852</v>
      </c>
      <c r="C225" s="284"/>
      <c r="D225" s="806" t="s">
        <v>51</v>
      </c>
      <c r="E225" s="806"/>
      <c r="F225" s="79" t="s">
        <v>144</v>
      </c>
      <c r="G225" s="241">
        <v>1208653662.2483025</v>
      </c>
      <c r="H225" s="241"/>
      <c r="I225" s="241"/>
      <c r="J225" s="478"/>
      <c r="K225" s="478"/>
      <c r="L225" s="949"/>
      <c r="M225" s="949"/>
      <c r="N225" s="112">
        <v>923770254</v>
      </c>
      <c r="O225" s="115">
        <f t="shared" ref="O225:O226" si="15">102.12/78.05</f>
        <v>1.3083920563741192</v>
      </c>
      <c r="P225" s="110" t="s">
        <v>491</v>
      </c>
      <c r="Q225" s="804">
        <f t="shared" si="13"/>
        <v>923770254.00000012</v>
      </c>
      <c r="R225" s="805"/>
      <c r="S225" s="953"/>
      <c r="T225" s="954"/>
      <c r="U225" s="955"/>
    </row>
    <row r="226" spans="2:21" ht="27" customHeight="1" x14ac:dyDescent="0.25">
      <c r="B226" s="282" t="s">
        <v>853</v>
      </c>
      <c r="C226" s="284"/>
      <c r="D226" s="806" t="s">
        <v>51</v>
      </c>
      <c r="E226" s="806"/>
      <c r="F226" s="79" t="s">
        <v>144</v>
      </c>
      <c r="G226" s="241">
        <v>1104224629.5033953</v>
      </c>
      <c r="H226" s="241"/>
      <c r="I226" s="241"/>
      <c r="J226" s="478"/>
      <c r="K226" s="478"/>
      <c r="L226" s="949"/>
      <c r="M226" s="949"/>
      <c r="N226" s="112">
        <v>852687174</v>
      </c>
      <c r="O226" s="115">
        <f t="shared" si="15"/>
        <v>1.3083920563741192</v>
      </c>
      <c r="P226" s="110" t="s">
        <v>491</v>
      </c>
      <c r="Q226" s="804">
        <f t="shared" si="13"/>
        <v>843955467.41813552</v>
      </c>
      <c r="R226" s="805"/>
      <c r="S226" s="956"/>
      <c r="T226" s="957"/>
      <c r="U226" s="958"/>
    </row>
    <row r="227" spans="2:21" ht="15.75" customHeight="1" x14ac:dyDescent="0.25">
      <c r="B227" s="282" t="s">
        <v>854</v>
      </c>
      <c r="C227" s="284"/>
      <c r="D227" s="806" t="s">
        <v>51</v>
      </c>
      <c r="E227" s="806"/>
      <c r="F227" s="79" t="s">
        <v>144</v>
      </c>
      <c r="G227" s="241">
        <v>11552029.939495197</v>
      </c>
      <c r="H227" s="241"/>
      <c r="I227" s="241"/>
      <c r="J227" s="801" t="s">
        <v>855</v>
      </c>
      <c r="K227" s="801"/>
      <c r="L227" s="802">
        <v>43748</v>
      </c>
      <c r="M227" s="803"/>
      <c r="N227" s="112"/>
      <c r="O227" s="115">
        <f>103.26/78.05</f>
        <v>1.322998078155029</v>
      </c>
      <c r="P227" s="110" t="s">
        <v>555</v>
      </c>
      <c r="Q227" s="804">
        <f t="shared" si="13"/>
        <v>8731705.7599999998</v>
      </c>
      <c r="R227" s="805"/>
      <c r="S227" s="652" t="s">
        <v>856</v>
      </c>
      <c r="T227" s="652"/>
      <c r="U227" s="652"/>
    </row>
    <row r="228" spans="2:21" ht="15.75" x14ac:dyDescent="0.25">
      <c r="B228" s="282" t="s">
        <v>519</v>
      </c>
      <c r="C228" s="284"/>
      <c r="D228" s="806" t="s">
        <v>51</v>
      </c>
      <c r="E228" s="806"/>
      <c r="F228" s="79" t="s">
        <v>144</v>
      </c>
      <c r="G228" s="241">
        <v>1128103492.4694428</v>
      </c>
      <c r="H228" s="241"/>
      <c r="I228" s="241"/>
      <c r="J228" s="801" t="s">
        <v>520</v>
      </c>
      <c r="K228" s="801"/>
      <c r="L228" s="802">
        <v>43748</v>
      </c>
      <c r="M228" s="803"/>
      <c r="N228" s="112">
        <v>852687174</v>
      </c>
      <c r="O228" s="115">
        <f>103.26/78.05</f>
        <v>1.322998078155029</v>
      </c>
      <c r="P228" s="110" t="s">
        <v>555</v>
      </c>
      <c r="Q228" s="804">
        <f t="shared" si="13"/>
        <v>852687174</v>
      </c>
      <c r="R228" s="805"/>
      <c r="S228" s="950" t="s">
        <v>556</v>
      </c>
      <c r="T228" s="951"/>
      <c r="U228" s="952"/>
    </row>
    <row r="229" spans="2:21" ht="15.75" x14ac:dyDescent="0.25">
      <c r="B229" s="282" t="s">
        <v>551</v>
      </c>
      <c r="C229" s="284"/>
      <c r="D229" s="806" t="s">
        <v>51</v>
      </c>
      <c r="E229" s="806"/>
      <c r="F229" s="79" t="s">
        <v>144</v>
      </c>
      <c r="G229" s="241">
        <v>1128103492.4694428</v>
      </c>
      <c r="H229" s="241"/>
      <c r="I229" s="241"/>
      <c r="J229" s="801" t="s">
        <v>552</v>
      </c>
      <c r="K229" s="801"/>
      <c r="L229" s="802">
        <v>43748</v>
      </c>
      <c r="M229" s="803"/>
      <c r="N229" s="112">
        <v>852687174</v>
      </c>
      <c r="O229" s="115">
        <f t="shared" ref="O229:O233" si="16">103.26/78.05</f>
        <v>1.322998078155029</v>
      </c>
      <c r="P229" s="110" t="s">
        <v>555</v>
      </c>
      <c r="Q229" s="804">
        <f t="shared" si="13"/>
        <v>852687174</v>
      </c>
      <c r="R229" s="805"/>
      <c r="S229" s="953"/>
      <c r="T229" s="954"/>
      <c r="U229" s="955"/>
    </row>
    <row r="230" spans="2:21" ht="15" customHeight="1" x14ac:dyDescent="0.25">
      <c r="B230" s="282" t="s">
        <v>553</v>
      </c>
      <c r="C230" s="284"/>
      <c r="D230" s="806" t="s">
        <v>51</v>
      </c>
      <c r="E230" s="806"/>
      <c r="F230" s="79" t="s">
        <v>144</v>
      </c>
      <c r="G230" s="241">
        <v>1128103492.4694428</v>
      </c>
      <c r="H230" s="241"/>
      <c r="I230" s="241"/>
      <c r="J230" s="801" t="s">
        <v>554</v>
      </c>
      <c r="K230" s="801"/>
      <c r="L230" s="802">
        <v>43748</v>
      </c>
      <c r="M230" s="803"/>
      <c r="N230" s="112">
        <v>852687174</v>
      </c>
      <c r="O230" s="115">
        <f t="shared" si="16"/>
        <v>1.322998078155029</v>
      </c>
      <c r="P230" s="110" t="s">
        <v>555</v>
      </c>
      <c r="Q230" s="804">
        <f t="shared" si="13"/>
        <v>852687174</v>
      </c>
      <c r="R230" s="805"/>
      <c r="S230" s="953"/>
      <c r="T230" s="954"/>
      <c r="U230" s="955"/>
    </row>
    <row r="231" spans="2:21" ht="15" customHeight="1" x14ac:dyDescent="0.25">
      <c r="B231" s="282" t="s">
        <v>557</v>
      </c>
      <c r="C231" s="284"/>
      <c r="D231" s="806" t="s">
        <v>51</v>
      </c>
      <c r="E231" s="806"/>
      <c r="F231" s="79" t="s">
        <v>144</v>
      </c>
      <c r="G231" s="241">
        <v>1128103492.4694428</v>
      </c>
      <c r="H231" s="241"/>
      <c r="I231" s="241"/>
      <c r="J231" s="801" t="s">
        <v>558</v>
      </c>
      <c r="K231" s="801"/>
      <c r="L231" s="802">
        <v>43748</v>
      </c>
      <c r="M231" s="803"/>
      <c r="N231" s="112">
        <v>852687174</v>
      </c>
      <c r="O231" s="115">
        <f t="shared" si="16"/>
        <v>1.322998078155029</v>
      </c>
      <c r="P231" s="110" t="s">
        <v>555</v>
      </c>
      <c r="Q231" s="804">
        <f t="shared" si="13"/>
        <v>852687174</v>
      </c>
      <c r="R231" s="805"/>
      <c r="S231" s="953"/>
      <c r="T231" s="954"/>
      <c r="U231" s="955"/>
    </row>
    <row r="232" spans="2:21" ht="15" customHeight="1" x14ac:dyDescent="0.25">
      <c r="B232" s="282" t="s">
        <v>559</v>
      </c>
      <c r="C232" s="284"/>
      <c r="D232" s="806" t="s">
        <v>51</v>
      </c>
      <c r="E232" s="806"/>
      <c r="F232" s="79" t="s">
        <v>144</v>
      </c>
      <c r="G232" s="241">
        <v>1128103492.4694428</v>
      </c>
      <c r="H232" s="241"/>
      <c r="I232" s="241"/>
      <c r="J232" s="801" t="s">
        <v>560</v>
      </c>
      <c r="K232" s="801"/>
      <c r="L232" s="802">
        <v>43748</v>
      </c>
      <c r="M232" s="803"/>
      <c r="N232" s="112">
        <v>852687174</v>
      </c>
      <c r="O232" s="115">
        <f t="shared" si="16"/>
        <v>1.322998078155029</v>
      </c>
      <c r="P232" s="110" t="s">
        <v>555</v>
      </c>
      <c r="Q232" s="804">
        <f t="shared" si="13"/>
        <v>852687174</v>
      </c>
      <c r="R232" s="805"/>
      <c r="S232" s="953"/>
      <c r="T232" s="954"/>
      <c r="U232" s="955"/>
    </row>
    <row r="233" spans="2:21" ht="15" customHeight="1" x14ac:dyDescent="0.25">
      <c r="B233" s="282" t="s">
        <v>857</v>
      </c>
      <c r="C233" s="284"/>
      <c r="D233" s="806" t="s">
        <v>51</v>
      </c>
      <c r="E233" s="806"/>
      <c r="F233" s="79" t="s">
        <v>144</v>
      </c>
      <c r="G233" s="241">
        <f>142220.912723917</f>
        <v>142220.91272391699</v>
      </c>
      <c r="H233" s="241"/>
      <c r="I233" s="241"/>
      <c r="J233" s="801"/>
      <c r="K233" s="801"/>
      <c r="L233" s="802">
        <v>43748</v>
      </c>
      <c r="M233" s="803"/>
      <c r="N233" s="112"/>
      <c r="O233" s="115">
        <f t="shared" si="16"/>
        <v>1.322998078155029</v>
      </c>
      <c r="P233" s="110" t="s">
        <v>555</v>
      </c>
      <c r="Q233" s="804">
        <f t="shared" si="13"/>
        <v>107498.95640230215</v>
      </c>
      <c r="R233" s="805"/>
      <c r="S233" s="956"/>
      <c r="T233" s="957"/>
      <c r="U233" s="958"/>
    </row>
    <row r="234" spans="2:21" ht="15" hidden="1" customHeight="1" x14ac:dyDescent="0.25">
      <c r="B234" s="282" t="s">
        <v>858</v>
      </c>
      <c r="C234" s="284"/>
      <c r="D234" s="806" t="s">
        <v>51</v>
      </c>
      <c r="E234" s="806"/>
      <c r="F234" s="79" t="s">
        <v>144</v>
      </c>
      <c r="G234" s="241">
        <v>1134002930</v>
      </c>
      <c r="H234" s="241"/>
      <c r="I234" s="241"/>
      <c r="J234" s="801" t="s">
        <v>859</v>
      </c>
      <c r="K234" s="801"/>
      <c r="L234" s="807">
        <v>43844</v>
      </c>
      <c r="M234" s="808"/>
      <c r="N234" s="112">
        <v>852687174</v>
      </c>
      <c r="O234" s="115">
        <f>103.8/78.05</f>
        <v>1.3299167200512492</v>
      </c>
      <c r="P234" s="110" t="s">
        <v>568</v>
      </c>
      <c r="Q234" s="804">
        <f t="shared" si="13"/>
        <v>852687174.24373794</v>
      </c>
      <c r="R234" s="805"/>
      <c r="S234" s="652" t="s">
        <v>860</v>
      </c>
      <c r="T234" s="652"/>
      <c r="U234" s="652"/>
    </row>
    <row r="235" spans="2:21" ht="15" hidden="1" customHeight="1" x14ac:dyDescent="0.25">
      <c r="B235" s="282" t="s">
        <v>861</v>
      </c>
      <c r="C235" s="284"/>
      <c r="D235" s="806" t="s">
        <v>51</v>
      </c>
      <c r="E235" s="806"/>
      <c r="F235" s="79" t="s">
        <v>144</v>
      </c>
      <c r="G235" s="241">
        <v>1139221904.97</v>
      </c>
      <c r="H235" s="241"/>
      <c r="I235" s="241"/>
      <c r="J235" s="801" t="s">
        <v>862</v>
      </c>
      <c r="K235" s="801"/>
      <c r="L235" s="807">
        <v>43893</v>
      </c>
      <c r="M235" s="808"/>
      <c r="N235" s="112">
        <v>852687174</v>
      </c>
      <c r="O235" s="115">
        <f>104.24/78.05</f>
        <v>1.3355541319666879</v>
      </c>
      <c r="P235" s="110" t="s">
        <v>863</v>
      </c>
      <c r="Q235" s="804">
        <f t="shared" si="13"/>
        <v>852995679.99720371</v>
      </c>
      <c r="R235" s="805"/>
      <c r="S235" s="652" t="s">
        <v>864</v>
      </c>
      <c r="T235" s="652"/>
      <c r="U235" s="652"/>
    </row>
    <row r="236" spans="2:21" ht="21.75" hidden="1" customHeight="1" x14ac:dyDescent="0.25">
      <c r="B236" s="282" t="s">
        <v>865</v>
      </c>
      <c r="C236" s="284"/>
      <c r="D236" s="806" t="s">
        <v>51</v>
      </c>
      <c r="E236" s="806"/>
      <c r="F236" s="79" t="s">
        <v>144</v>
      </c>
      <c r="G236" s="241">
        <v>1146457297</v>
      </c>
      <c r="H236" s="241"/>
      <c r="I236" s="241"/>
      <c r="J236" s="801" t="s">
        <v>866</v>
      </c>
      <c r="K236" s="801"/>
      <c r="L236" s="807">
        <v>43906</v>
      </c>
      <c r="M236" s="808"/>
      <c r="N236" s="112">
        <v>852687174</v>
      </c>
      <c r="O236" s="115">
        <f>104.94/78.05</f>
        <v>1.3445227418321588</v>
      </c>
      <c r="P236" s="110" t="s">
        <v>867</v>
      </c>
      <c r="Q236" s="804">
        <f t="shared" si="13"/>
        <v>852687173.91700017</v>
      </c>
      <c r="R236" s="805"/>
      <c r="S236" s="652" t="s">
        <v>868</v>
      </c>
      <c r="T236" s="652"/>
      <c r="U236" s="652"/>
    </row>
    <row r="237" spans="2:21" ht="12.75" hidden="1" customHeight="1" x14ac:dyDescent="0.25">
      <c r="B237" s="282" t="s">
        <v>869</v>
      </c>
      <c r="C237" s="284"/>
      <c r="D237" s="806" t="s">
        <v>51</v>
      </c>
      <c r="E237" s="806"/>
      <c r="F237" s="79" t="s">
        <v>144</v>
      </c>
      <c r="G237" s="241">
        <v>1159384899</v>
      </c>
      <c r="H237" s="241"/>
      <c r="I237" s="241"/>
      <c r="J237" s="801" t="s">
        <v>870</v>
      </c>
      <c r="K237" s="801"/>
      <c r="L237" s="807">
        <v>43935</v>
      </c>
      <c r="M237" s="808"/>
      <c r="N237" s="112">
        <v>852687174</v>
      </c>
      <c r="O237" s="115">
        <f>105.53/78.05</f>
        <v>1.35208199871877</v>
      </c>
      <c r="P237" s="110" t="s">
        <v>871</v>
      </c>
      <c r="Q237" s="804">
        <f t="shared" si="13"/>
        <v>857481203.13607502</v>
      </c>
      <c r="R237" s="805"/>
      <c r="S237" s="652" t="s">
        <v>872</v>
      </c>
      <c r="T237" s="652"/>
      <c r="U237" s="652"/>
    </row>
    <row r="238" spans="2:21" ht="15.75" x14ac:dyDescent="0.25">
      <c r="B238" s="282" t="s">
        <v>873</v>
      </c>
      <c r="C238" s="284"/>
      <c r="D238" s="806" t="s">
        <v>51</v>
      </c>
      <c r="E238" s="806"/>
      <c r="F238" s="79" t="s">
        <v>144</v>
      </c>
      <c r="G238" s="241">
        <v>1154760208.74</v>
      </c>
      <c r="H238" s="241"/>
      <c r="I238" s="241"/>
      <c r="J238" s="801" t="s">
        <v>874</v>
      </c>
      <c r="K238" s="801"/>
      <c r="L238" s="807">
        <v>43973</v>
      </c>
      <c r="M238" s="808"/>
      <c r="N238" s="112">
        <v>852687174</v>
      </c>
      <c r="O238" s="115">
        <f>[28]IPC!$S$13/78.05</f>
        <v>1.3542600896860988</v>
      </c>
      <c r="P238" s="110" t="s">
        <v>875</v>
      </c>
      <c r="Q238" s="804">
        <f t="shared" si="13"/>
        <v>852687174.00337744</v>
      </c>
      <c r="R238" s="805"/>
      <c r="S238" s="652" t="s">
        <v>876</v>
      </c>
      <c r="T238" s="652"/>
      <c r="U238" s="652"/>
    </row>
    <row r="239" spans="2:21" ht="15.75" x14ac:dyDescent="0.25">
      <c r="B239" s="282" t="s">
        <v>877</v>
      </c>
      <c r="C239" s="284"/>
      <c r="D239" s="806" t="s">
        <v>51</v>
      </c>
      <c r="E239" s="806"/>
      <c r="F239" s="79" t="s">
        <v>144</v>
      </c>
      <c r="G239" s="211">
        <v>1151045748.27</v>
      </c>
      <c r="H239" s="130"/>
      <c r="I239" s="130"/>
      <c r="J239" s="801" t="s">
        <v>878</v>
      </c>
      <c r="K239" s="801"/>
      <c r="L239" s="807">
        <v>43998</v>
      </c>
      <c r="M239" s="808"/>
      <c r="N239" s="112">
        <v>852687174</v>
      </c>
      <c r="O239" s="115">
        <f>[28]IPC!$S$14/78.05</f>
        <v>1.3499039077514414</v>
      </c>
      <c r="P239" s="110" t="s">
        <v>879</v>
      </c>
      <c r="Q239" s="804">
        <f t="shared" si="13"/>
        <v>852687173.99841964</v>
      </c>
      <c r="R239" s="805"/>
      <c r="S239" s="652" t="s">
        <v>880</v>
      </c>
      <c r="T239" s="652"/>
      <c r="U239" s="652"/>
    </row>
    <row r="240" spans="2:21" ht="15.75" x14ac:dyDescent="0.25">
      <c r="B240" s="282" t="s">
        <v>881</v>
      </c>
      <c r="C240" s="284"/>
      <c r="D240" s="806" t="s">
        <v>51</v>
      </c>
      <c r="E240" s="806"/>
      <c r="F240" s="79" t="s">
        <v>144</v>
      </c>
      <c r="G240" s="130">
        <v>625016441</v>
      </c>
      <c r="H240" s="130"/>
      <c r="I240" s="130"/>
      <c r="J240" s="801" t="s">
        <v>882</v>
      </c>
      <c r="K240" s="801"/>
      <c r="L240" s="807">
        <v>44026</v>
      </c>
      <c r="M240" s="808"/>
      <c r="N240" s="242">
        <v>464728334</v>
      </c>
      <c r="O240" s="115">
        <f>[28]IPC!$S$15/78.05</f>
        <v>1.3449071108263935</v>
      </c>
      <c r="P240" s="110" t="s">
        <v>883</v>
      </c>
      <c r="Q240" s="804">
        <f t="shared" si="13"/>
        <v>464728334.0006668</v>
      </c>
      <c r="R240" s="805"/>
      <c r="S240" s="652" t="s">
        <v>884</v>
      </c>
      <c r="T240" s="652"/>
      <c r="U240" s="652"/>
    </row>
    <row r="241" spans="1:24" ht="15" customHeight="1" x14ac:dyDescent="0.25">
      <c r="B241" s="194"/>
      <c r="C241" s="195"/>
      <c r="D241" s="243"/>
      <c r="E241" s="221"/>
      <c r="F241" s="79"/>
      <c r="G241" s="130"/>
      <c r="H241" s="130"/>
      <c r="I241" s="130"/>
      <c r="J241" s="217"/>
      <c r="K241" s="217"/>
      <c r="L241" s="222"/>
      <c r="M241" s="213"/>
      <c r="N241" s="242"/>
      <c r="O241" s="115"/>
      <c r="P241" s="110"/>
      <c r="Q241" s="208"/>
      <c r="R241" s="209"/>
      <c r="S241" s="198"/>
      <c r="T241" s="198"/>
      <c r="U241" s="198"/>
    </row>
    <row r="242" spans="1:24" ht="15" customHeight="1" x14ac:dyDescent="0.25">
      <c r="B242" s="194"/>
      <c r="C242" s="195"/>
      <c r="D242" s="243"/>
      <c r="E242" s="221"/>
      <c r="F242" s="79"/>
      <c r="G242" s="130"/>
      <c r="H242" s="130"/>
      <c r="I242" s="130"/>
      <c r="J242" s="217"/>
      <c r="K242" s="217"/>
      <c r="L242" s="222"/>
      <c r="M242" s="213"/>
      <c r="N242" s="242"/>
      <c r="O242" s="115"/>
      <c r="P242" s="110"/>
      <c r="Q242" s="208"/>
      <c r="R242" s="209"/>
      <c r="S242" s="198"/>
      <c r="T242" s="198"/>
      <c r="U242" s="198"/>
    </row>
    <row r="243" spans="1:24" ht="30" customHeight="1" x14ac:dyDescent="0.25">
      <c r="A243" s="244"/>
      <c r="B243" s="314" t="s">
        <v>885</v>
      </c>
      <c r="C243" s="361"/>
      <c r="D243" s="361"/>
      <c r="E243" s="315"/>
      <c r="F243" s="80"/>
      <c r="G243" s="245">
        <f>SUM(G202:G242)</f>
        <v>42330698834.179436</v>
      </c>
      <c r="H243" s="245"/>
      <c r="I243" s="245"/>
      <c r="J243" s="811"/>
      <c r="K243" s="811"/>
      <c r="L243" s="812"/>
      <c r="M243" s="813"/>
      <c r="N243" s="246">
        <f>SUM(N202:N242)</f>
        <v>32867460508.98</v>
      </c>
      <c r="O243" s="247"/>
      <c r="P243" s="248"/>
      <c r="Q243" s="814">
        <f>SUM(Q202:R242)</f>
        <v>32872724642.910583</v>
      </c>
      <c r="R243" s="815">
        <f>SUM(R202:T237)</f>
        <v>0</v>
      </c>
      <c r="S243" s="810">
        <f>+Q243-N243</f>
        <v>5264133.9305839539</v>
      </c>
      <c r="T243" s="362"/>
      <c r="U243" s="362"/>
    </row>
    <row r="244" spans="1:24" ht="14.25" customHeight="1" x14ac:dyDescent="0.25">
      <c r="B244" s="131"/>
      <c r="C244" s="82"/>
      <c r="D244" s="131"/>
      <c r="E244" s="131"/>
      <c r="F244" s="82"/>
      <c r="G244" s="130"/>
      <c r="H244" s="130"/>
      <c r="I244" s="130"/>
      <c r="J244" s="249"/>
      <c r="K244" s="249"/>
      <c r="L244" s="250"/>
      <c r="M244" s="251"/>
      <c r="N244" s="242"/>
      <c r="O244" s="252"/>
      <c r="P244" s="253"/>
      <c r="Q244" s="254"/>
      <c r="R244" s="254"/>
      <c r="S244" s="220"/>
      <c r="T244" s="220"/>
      <c r="U244" s="220"/>
    </row>
    <row r="245" spans="1:24" ht="14.25" customHeight="1" x14ac:dyDescent="0.25">
      <c r="B245" s="255" t="s">
        <v>886</v>
      </c>
      <c r="C245" s="220"/>
      <c r="D245" s="131"/>
      <c r="E245" s="131"/>
      <c r="F245" s="82"/>
      <c r="G245" s="130"/>
      <c r="H245" s="130"/>
      <c r="I245" s="130"/>
      <c r="J245" s="249"/>
      <c r="K245" s="249"/>
      <c r="L245" s="250"/>
      <c r="M245" s="251"/>
      <c r="N245" s="242"/>
      <c r="O245" s="252"/>
      <c r="P245" s="253"/>
      <c r="Q245" s="254"/>
      <c r="R245" s="254"/>
      <c r="S245" s="220"/>
      <c r="T245" s="220"/>
      <c r="U245" s="220"/>
    </row>
    <row r="246" spans="1:24" ht="14.25" customHeight="1" x14ac:dyDescent="0.25">
      <c r="B246" s="961" t="s">
        <v>887</v>
      </c>
      <c r="C246" s="962"/>
      <c r="D246" s="806" t="s">
        <v>51</v>
      </c>
      <c r="E246" s="806"/>
      <c r="F246" s="79" t="s">
        <v>144</v>
      </c>
      <c r="G246" s="241">
        <v>496102</v>
      </c>
      <c r="H246" s="241"/>
      <c r="I246" s="241"/>
      <c r="J246" s="801" t="s">
        <v>888</v>
      </c>
      <c r="K246" s="801"/>
      <c r="L246" s="807">
        <v>43432</v>
      </c>
      <c r="M246" s="808"/>
      <c r="N246" s="112"/>
      <c r="O246" s="115">
        <f>142.67/111.82</f>
        <v>1.2758898229297084</v>
      </c>
      <c r="P246" s="110" t="s">
        <v>408</v>
      </c>
      <c r="Q246" s="804">
        <f>+G246/O246</f>
        <v>388828.24448026915</v>
      </c>
      <c r="R246" s="805"/>
      <c r="S246" s="652" t="s">
        <v>410</v>
      </c>
      <c r="T246" s="652"/>
      <c r="U246" s="652"/>
    </row>
    <row r="247" spans="1:24" ht="14.25" customHeight="1" x14ac:dyDescent="0.25">
      <c r="B247" s="358" t="s">
        <v>889</v>
      </c>
      <c r="C247" s="360"/>
      <c r="D247" s="806" t="s">
        <v>51</v>
      </c>
      <c r="E247" s="806"/>
      <c r="F247" s="79" t="s">
        <v>144</v>
      </c>
      <c r="G247" s="241">
        <v>3773012.800566304</v>
      </c>
      <c r="H247" s="241"/>
      <c r="I247" s="241"/>
      <c r="J247" s="801" t="s">
        <v>890</v>
      </c>
      <c r="K247" s="801"/>
      <c r="L247" s="807">
        <v>43748</v>
      </c>
      <c r="M247" s="808"/>
      <c r="N247" s="112"/>
      <c r="O247" s="115">
        <f>103.26/111.82</f>
        <v>0.92344839921302102</v>
      </c>
      <c r="P247" s="110" t="s">
        <v>555</v>
      </c>
      <c r="Q247" s="959">
        <v>2851865.67</v>
      </c>
      <c r="R247" s="960"/>
      <c r="S247" s="652" t="s">
        <v>891</v>
      </c>
      <c r="T247" s="652"/>
      <c r="U247" s="652"/>
    </row>
    <row r="248" spans="1:24" ht="36" customHeight="1" x14ac:dyDescent="0.25">
      <c r="B248" s="358" t="s">
        <v>892</v>
      </c>
      <c r="C248" s="360"/>
      <c r="D248" s="806" t="s">
        <v>51</v>
      </c>
      <c r="E248" s="806"/>
      <c r="F248" s="79" t="s">
        <v>144</v>
      </c>
      <c r="G248" s="241">
        <v>389605</v>
      </c>
      <c r="H248" s="241"/>
      <c r="I248" s="241"/>
      <c r="J248" s="801"/>
      <c r="K248" s="801"/>
      <c r="L248" s="807">
        <v>43935</v>
      </c>
      <c r="M248" s="808"/>
      <c r="N248" s="216"/>
      <c r="O248" s="115">
        <f>105.53/78.05</f>
        <v>1.35208199871877</v>
      </c>
      <c r="P248" s="113" t="s">
        <v>871</v>
      </c>
      <c r="Q248" s="818">
        <f t="shared" ref="Q248" si="17">+G248/O248</f>
        <v>288151.90230266278</v>
      </c>
      <c r="R248" s="818"/>
      <c r="S248" s="652" t="s">
        <v>893</v>
      </c>
      <c r="T248" s="652"/>
      <c r="U248" s="652"/>
      <c r="X248" s="77"/>
    </row>
    <row r="249" spans="1:24" ht="14.25" customHeight="1" x14ac:dyDescent="0.25">
      <c r="A249" s="244"/>
      <c r="B249" s="314" t="s">
        <v>894</v>
      </c>
      <c r="C249" s="361"/>
      <c r="D249" s="361"/>
      <c r="E249" s="315"/>
      <c r="F249" s="80"/>
      <c r="G249" s="245">
        <f>SUM(G246:H248)</f>
        <v>4658719.8005663045</v>
      </c>
      <c r="H249" s="245"/>
      <c r="I249" s="245"/>
      <c r="J249" s="811"/>
      <c r="K249" s="811"/>
      <c r="L249" s="812"/>
      <c r="M249" s="813"/>
      <c r="N249" s="245">
        <f>SUM(N246:N248)</f>
        <v>0</v>
      </c>
      <c r="O249" s="245"/>
      <c r="P249" s="245"/>
      <c r="Q249" s="814">
        <f t="shared" ref="Q249:R249" si="18">SUM(Q246:R248)</f>
        <v>3528845.8167829318</v>
      </c>
      <c r="R249" s="815">
        <f t="shared" si="18"/>
        <v>0</v>
      </c>
      <c r="S249" s="810">
        <f>+Q249-N249</f>
        <v>3528845.8167829318</v>
      </c>
      <c r="T249" s="362"/>
      <c r="U249" s="362"/>
      <c r="X249" s="78"/>
    </row>
    <row r="250" spans="1:24" ht="14.25" customHeight="1" x14ac:dyDescent="0.25">
      <c r="A250" s="244"/>
      <c r="B250" s="314" t="s">
        <v>895</v>
      </c>
      <c r="C250" s="361"/>
      <c r="D250" s="361"/>
      <c r="E250" s="315"/>
      <c r="F250" s="80"/>
      <c r="G250" s="245">
        <f>+G243+G249</f>
        <v>42335357553.980003</v>
      </c>
      <c r="H250" s="245"/>
      <c r="I250" s="245"/>
      <c r="J250" s="811"/>
      <c r="K250" s="811"/>
      <c r="L250" s="812"/>
      <c r="M250" s="813"/>
      <c r="N250" s="245">
        <f>+N243+N249</f>
        <v>32867460508.98</v>
      </c>
      <c r="O250" s="245"/>
      <c r="P250" s="245"/>
      <c r="Q250" s="814">
        <f t="shared" ref="Q250:R250" si="19">+Q243+Q249</f>
        <v>32876253488.727367</v>
      </c>
      <c r="R250" s="815">
        <f t="shared" si="19"/>
        <v>0</v>
      </c>
      <c r="S250" s="810">
        <f>+Q250-N250</f>
        <v>8792979.7473678589</v>
      </c>
      <c r="T250" s="362"/>
      <c r="U250" s="362"/>
    </row>
    <row r="251" spans="1:24" ht="45" customHeight="1" x14ac:dyDescent="0.25">
      <c r="B251" s="220"/>
      <c r="C251" s="220"/>
      <c r="D251" s="131"/>
      <c r="E251" s="131"/>
      <c r="F251" s="82"/>
      <c r="G251" s="130"/>
      <c r="H251" s="130"/>
      <c r="I251" s="130"/>
      <c r="J251" s="249"/>
      <c r="K251" s="249"/>
      <c r="L251" s="250"/>
      <c r="M251" s="251"/>
      <c r="N251" s="242"/>
      <c r="O251" s="252"/>
      <c r="P251" s="253"/>
      <c r="Q251" s="254"/>
      <c r="R251" s="254"/>
      <c r="S251" s="220"/>
      <c r="T251" s="220"/>
      <c r="U251" s="220"/>
    </row>
    <row r="252" spans="1:24" ht="14.25" customHeight="1" x14ac:dyDescent="0.25">
      <c r="B252" s="220"/>
      <c r="C252" s="220"/>
      <c r="D252" s="131"/>
      <c r="E252" s="131"/>
      <c r="F252" s="82"/>
      <c r="G252" s="130"/>
      <c r="H252" s="130"/>
      <c r="I252" s="130"/>
      <c r="J252" s="249"/>
      <c r="K252" s="249"/>
      <c r="L252" s="250"/>
      <c r="M252" s="251"/>
      <c r="N252" s="242"/>
      <c r="O252" s="252"/>
      <c r="P252" s="253"/>
      <c r="Q252" s="254"/>
      <c r="R252" s="254"/>
      <c r="S252" s="220"/>
      <c r="T252" s="220"/>
      <c r="U252" s="220"/>
    </row>
    <row r="253" spans="1:24" ht="48" customHeight="1" x14ac:dyDescent="0.2"/>
    <row r="254" spans="1:24" ht="14.25" customHeight="1" x14ac:dyDescent="0.2">
      <c r="A254" s="1" t="s">
        <v>575</v>
      </c>
      <c r="B254" s="480" t="s">
        <v>312</v>
      </c>
      <c r="C254" s="480"/>
      <c r="D254" s="480"/>
      <c r="E254" s="480"/>
      <c r="F254" s="480"/>
      <c r="G254" s="480"/>
      <c r="H254" s="480"/>
      <c r="I254" s="480"/>
      <c r="J254" s="480"/>
      <c r="K254" s="480"/>
      <c r="L254" s="480"/>
      <c r="M254" s="480"/>
      <c r="N254" s="480"/>
      <c r="O254" s="480"/>
      <c r="P254" s="480"/>
      <c r="Q254" s="480"/>
      <c r="R254" s="480"/>
      <c r="S254" s="480"/>
      <c r="T254" s="480"/>
      <c r="U254" s="480"/>
    </row>
    <row r="255" spans="1:24" ht="14.25" customHeight="1" x14ac:dyDescent="0.2">
      <c r="B255" s="823" t="s">
        <v>131</v>
      </c>
      <c r="C255" s="823"/>
      <c r="D255" s="824" t="s">
        <v>132</v>
      </c>
      <c r="E255" s="824"/>
      <c r="F255" s="824" t="s">
        <v>133</v>
      </c>
      <c r="G255" s="822" t="s">
        <v>134</v>
      </c>
      <c r="H255" s="822"/>
      <c r="I255" s="822"/>
      <c r="J255" s="822"/>
      <c r="K255" s="822"/>
      <c r="L255" s="822"/>
      <c r="M255" s="822"/>
      <c r="N255" s="822" t="s">
        <v>135</v>
      </c>
      <c r="O255" s="822"/>
      <c r="P255" s="822"/>
      <c r="Q255" s="822"/>
      <c r="R255" s="822"/>
      <c r="S255" s="822" t="s">
        <v>97</v>
      </c>
      <c r="T255" s="822"/>
      <c r="U255" s="822"/>
    </row>
    <row r="256" spans="1:24" ht="14.25" customHeight="1" x14ac:dyDescent="0.2">
      <c r="B256" s="823"/>
      <c r="C256" s="823"/>
      <c r="D256" s="824"/>
      <c r="E256" s="824"/>
      <c r="F256" s="824"/>
      <c r="G256" s="809" t="s">
        <v>136</v>
      </c>
      <c r="H256" s="824"/>
      <c r="I256" s="824"/>
      <c r="J256" s="809" t="s">
        <v>137</v>
      </c>
      <c r="K256" s="809"/>
      <c r="L256" s="809" t="s">
        <v>805</v>
      </c>
      <c r="M256" s="809"/>
      <c r="N256" s="205" t="s">
        <v>138</v>
      </c>
      <c r="O256" s="28" t="s">
        <v>139</v>
      </c>
      <c r="P256" s="205" t="s">
        <v>140</v>
      </c>
      <c r="Q256" s="809" t="s">
        <v>141</v>
      </c>
      <c r="R256" s="809"/>
      <c r="S256" s="822"/>
      <c r="T256" s="822"/>
      <c r="U256" s="822"/>
    </row>
    <row r="257" spans="1:21" ht="14.25" customHeight="1" x14ac:dyDescent="0.2">
      <c r="B257" s="652" t="s">
        <v>142</v>
      </c>
      <c r="C257" s="652"/>
      <c r="D257" s="816" t="s">
        <v>22</v>
      </c>
      <c r="E257" s="806"/>
      <c r="F257" s="79" t="s">
        <v>144</v>
      </c>
      <c r="G257" s="963">
        <v>15367645546</v>
      </c>
      <c r="H257" s="963"/>
      <c r="I257" s="963"/>
      <c r="J257" s="478" t="s">
        <v>313</v>
      </c>
      <c r="K257" s="478"/>
      <c r="L257" s="816" t="s">
        <v>287</v>
      </c>
      <c r="M257" s="806"/>
      <c r="N257" s="218">
        <v>12478470154</v>
      </c>
      <c r="O257" s="59">
        <f>137.71/111.82</f>
        <v>1.2315328206045431</v>
      </c>
      <c r="P257" s="50" t="s">
        <v>233</v>
      </c>
      <c r="Q257" s="915">
        <f>+G257/O257</f>
        <v>12478470154.336794</v>
      </c>
      <c r="R257" s="915"/>
      <c r="S257" s="652" t="s">
        <v>226</v>
      </c>
      <c r="T257" s="652"/>
      <c r="U257" s="652"/>
    </row>
    <row r="258" spans="1:21" ht="14.25" customHeight="1" x14ac:dyDescent="0.2">
      <c r="B258" s="198"/>
      <c r="C258" s="198"/>
      <c r="D258" s="212"/>
      <c r="E258" s="212"/>
      <c r="F258" s="79"/>
      <c r="G258" s="223"/>
      <c r="H258" s="223"/>
      <c r="I258" s="223"/>
      <c r="J258" s="200"/>
      <c r="K258" s="200"/>
      <c r="L258" s="215"/>
      <c r="M258" s="212"/>
      <c r="N258" s="218"/>
      <c r="O258" s="59"/>
      <c r="P258" s="50"/>
      <c r="Q258" s="204"/>
      <c r="R258" s="204"/>
      <c r="S258" s="198"/>
      <c r="T258" s="198"/>
      <c r="U258" s="198"/>
    </row>
    <row r="259" spans="1:21" ht="14.25" customHeight="1" x14ac:dyDescent="0.2">
      <c r="B259" s="198"/>
      <c r="C259" s="198"/>
      <c r="D259" s="212"/>
      <c r="E259" s="212"/>
      <c r="F259" s="79"/>
      <c r="G259" s="223"/>
      <c r="H259" s="223"/>
      <c r="I259" s="223"/>
      <c r="J259" s="200"/>
      <c r="K259" s="200"/>
      <c r="L259" s="215"/>
      <c r="M259" s="212"/>
      <c r="N259" s="218"/>
      <c r="O259" s="59"/>
      <c r="P259" s="50"/>
      <c r="Q259" s="204"/>
      <c r="R259" s="204"/>
      <c r="S259" s="198"/>
      <c r="T259" s="198"/>
      <c r="U259" s="198"/>
    </row>
    <row r="260" spans="1:21" ht="14.25" customHeight="1" x14ac:dyDescent="0.2"/>
    <row r="261" spans="1:21" ht="14.25" customHeight="1" x14ac:dyDescent="0.2"/>
    <row r="262" spans="1:21" ht="30" customHeight="1" x14ac:dyDescent="0.2"/>
    <row r="263" spans="1:21" ht="18.75" customHeight="1" x14ac:dyDescent="0.2">
      <c r="N263" s="87" t="s">
        <v>314</v>
      </c>
    </row>
    <row r="264" spans="1:21" ht="15" customHeight="1" x14ac:dyDescent="0.2">
      <c r="B264" s="194"/>
      <c r="C264" s="195"/>
      <c r="D264" s="81"/>
      <c r="E264" s="81"/>
      <c r="F264" s="81"/>
      <c r="G264" s="107"/>
      <c r="H264" s="107"/>
      <c r="I264" s="107"/>
      <c r="J264" s="42"/>
      <c r="K264" s="42"/>
      <c r="L264" s="43"/>
      <c r="M264" s="43"/>
      <c r="N264" s="44"/>
      <c r="O264" s="44"/>
      <c r="P264" s="44"/>
      <c r="Q264" s="107"/>
      <c r="R264" s="107"/>
      <c r="S264" s="46"/>
      <c r="T264" s="46"/>
      <c r="U264" s="47"/>
    </row>
    <row r="265" spans="1:21" ht="15" customHeight="1" x14ac:dyDescent="0.2">
      <c r="A265" s="1" t="s">
        <v>571</v>
      </c>
      <c r="B265" s="355" t="s">
        <v>315</v>
      </c>
      <c r="C265" s="356"/>
      <c r="D265" s="356"/>
      <c r="E265" s="356"/>
      <c r="F265" s="356"/>
      <c r="G265" s="356"/>
      <c r="H265" s="356"/>
      <c r="I265" s="356"/>
      <c r="J265" s="356"/>
      <c r="K265" s="356"/>
      <c r="L265" s="356"/>
      <c r="M265" s="356"/>
      <c r="N265" s="356"/>
      <c r="O265" s="356"/>
      <c r="P265" s="356"/>
      <c r="Q265" s="356"/>
      <c r="R265" s="356"/>
      <c r="S265" s="356"/>
      <c r="T265" s="356"/>
      <c r="U265" s="357"/>
    </row>
    <row r="266" spans="1:21" ht="15" customHeight="1" x14ac:dyDescent="0.2">
      <c r="B266" s="823" t="s">
        <v>131</v>
      </c>
      <c r="C266" s="823"/>
      <c r="D266" s="824" t="s">
        <v>132</v>
      </c>
      <c r="E266" s="824"/>
      <c r="F266" s="824" t="s">
        <v>133</v>
      </c>
      <c r="G266" s="822" t="s">
        <v>134</v>
      </c>
      <c r="H266" s="822"/>
      <c r="I266" s="822"/>
      <c r="J266" s="822"/>
      <c r="K266" s="822"/>
      <c r="L266" s="822"/>
      <c r="M266" s="822"/>
      <c r="N266" s="822" t="s">
        <v>135</v>
      </c>
      <c r="O266" s="822"/>
      <c r="P266" s="822"/>
      <c r="Q266" s="822"/>
      <c r="R266" s="822"/>
      <c r="S266" s="822" t="s">
        <v>97</v>
      </c>
      <c r="T266" s="822"/>
      <c r="U266" s="822"/>
    </row>
    <row r="267" spans="1:21" ht="15" customHeight="1" x14ac:dyDescent="0.2">
      <c r="B267" s="823"/>
      <c r="C267" s="823"/>
      <c r="D267" s="824"/>
      <c r="E267" s="824"/>
      <c r="F267" s="824"/>
      <c r="G267" s="809" t="s">
        <v>136</v>
      </c>
      <c r="H267" s="824"/>
      <c r="I267" s="824"/>
      <c r="J267" s="809" t="s">
        <v>137</v>
      </c>
      <c r="K267" s="809"/>
      <c r="L267" s="809" t="s">
        <v>805</v>
      </c>
      <c r="M267" s="809"/>
      <c r="N267" s="205" t="s">
        <v>138</v>
      </c>
      <c r="O267" s="28" t="s">
        <v>139</v>
      </c>
      <c r="P267" s="205" t="s">
        <v>140</v>
      </c>
      <c r="Q267" s="809" t="s">
        <v>141</v>
      </c>
      <c r="R267" s="809"/>
      <c r="S267" s="822"/>
      <c r="T267" s="822"/>
      <c r="U267" s="822"/>
    </row>
    <row r="268" spans="1:21" ht="31.5" customHeight="1" x14ac:dyDescent="0.2">
      <c r="B268" s="282" t="s">
        <v>142</v>
      </c>
      <c r="C268" s="284"/>
      <c r="D268" s="478" t="s">
        <v>896</v>
      </c>
      <c r="E268" s="478"/>
      <c r="F268" s="79" t="s">
        <v>144</v>
      </c>
      <c r="G268" s="796">
        <v>3039215719</v>
      </c>
      <c r="H268" s="796"/>
      <c r="I268" s="796"/>
      <c r="J268" s="798" t="s">
        <v>897</v>
      </c>
      <c r="K268" s="799"/>
      <c r="L268" s="820" t="s">
        <v>316</v>
      </c>
      <c r="M268" s="821"/>
      <c r="N268" s="116">
        <v>2456948393</v>
      </c>
      <c r="O268" s="59">
        <f>138.32/111.82</f>
        <v>1.2369880164550171</v>
      </c>
      <c r="P268" s="117" t="s">
        <v>425</v>
      </c>
      <c r="Q268" s="794">
        <f t="shared" ref="Q268:Q280" si="20">+G268/O268</f>
        <v>2456948392.8468766</v>
      </c>
      <c r="R268" s="795"/>
      <c r="S268" s="652" t="s">
        <v>317</v>
      </c>
      <c r="T268" s="652"/>
      <c r="U268" s="652"/>
    </row>
    <row r="269" spans="1:21" ht="15" customHeight="1" x14ac:dyDescent="0.2">
      <c r="B269" s="282" t="s">
        <v>146</v>
      </c>
      <c r="C269" s="284"/>
      <c r="D269" s="478" t="s">
        <v>896</v>
      </c>
      <c r="E269" s="478"/>
      <c r="F269" s="79" t="s">
        <v>144</v>
      </c>
      <c r="G269" s="796">
        <f>11645347+3039215719</f>
        <v>3050861066</v>
      </c>
      <c r="H269" s="796"/>
      <c r="I269" s="797"/>
      <c r="J269" s="798" t="s">
        <v>898</v>
      </c>
      <c r="K269" s="799"/>
      <c r="L269" s="800" t="s">
        <v>318</v>
      </c>
      <c r="M269" s="800"/>
      <c r="N269" s="116">
        <v>2456948393</v>
      </c>
      <c r="O269" s="59">
        <f>138.85/111.82</f>
        <v>1.2417277767841173</v>
      </c>
      <c r="P269" s="118" t="s">
        <v>302</v>
      </c>
      <c r="Q269" s="794">
        <f t="shared" si="20"/>
        <v>2456948393.230969</v>
      </c>
      <c r="R269" s="795"/>
      <c r="S269" s="652" t="s">
        <v>317</v>
      </c>
      <c r="T269" s="652"/>
      <c r="U269" s="652"/>
    </row>
    <row r="270" spans="1:21" ht="14.25" x14ac:dyDescent="0.2">
      <c r="B270" s="282" t="s">
        <v>147</v>
      </c>
      <c r="C270" s="284"/>
      <c r="D270" s="478" t="s">
        <v>896</v>
      </c>
      <c r="E270" s="478"/>
      <c r="F270" s="79" t="s">
        <v>144</v>
      </c>
      <c r="G270" s="796">
        <v>3069977012</v>
      </c>
      <c r="H270" s="796"/>
      <c r="I270" s="797"/>
      <c r="J270" s="798" t="s">
        <v>899</v>
      </c>
      <c r="K270" s="799"/>
      <c r="L270" s="800">
        <v>43150</v>
      </c>
      <c r="M270" s="800"/>
      <c r="N270" s="116">
        <v>2456948393</v>
      </c>
      <c r="O270" s="59">
        <f>139.72/111.82</f>
        <v>1.2495081380790556</v>
      </c>
      <c r="P270" s="111" t="s">
        <v>319</v>
      </c>
      <c r="Q270" s="794">
        <f t="shared" si="20"/>
        <v>2456948393.0850272</v>
      </c>
      <c r="R270" s="795"/>
      <c r="S270" s="652" t="s">
        <v>317</v>
      </c>
      <c r="T270" s="652"/>
      <c r="U270" s="652"/>
    </row>
    <row r="271" spans="1:21" ht="15" customHeight="1" x14ac:dyDescent="0.2">
      <c r="B271" s="282" t="s">
        <v>148</v>
      </c>
      <c r="C271" s="284"/>
      <c r="D271" s="478" t="s">
        <v>896</v>
      </c>
      <c r="E271" s="478"/>
      <c r="F271" s="79" t="s">
        <v>144</v>
      </c>
      <c r="G271" s="796">
        <v>3069977012</v>
      </c>
      <c r="H271" s="796"/>
      <c r="I271" s="797"/>
      <c r="J271" s="798" t="s">
        <v>900</v>
      </c>
      <c r="K271" s="799"/>
      <c r="L271" s="800">
        <v>43157</v>
      </c>
      <c r="M271" s="800"/>
      <c r="N271" s="116">
        <v>2456948393</v>
      </c>
      <c r="O271" s="59">
        <f>139.72/111.82</f>
        <v>1.2495081380790556</v>
      </c>
      <c r="P271" s="111" t="s">
        <v>320</v>
      </c>
      <c r="Q271" s="794">
        <f t="shared" si="20"/>
        <v>2456948393.0850272</v>
      </c>
      <c r="R271" s="795"/>
      <c r="S271" s="652" t="s">
        <v>284</v>
      </c>
      <c r="T271" s="652"/>
      <c r="U271" s="652"/>
    </row>
    <row r="272" spans="1:21" ht="15" customHeight="1" x14ac:dyDescent="0.2">
      <c r="B272" s="964" t="s">
        <v>149</v>
      </c>
      <c r="C272" s="965"/>
      <c r="D272" s="966" t="s">
        <v>896</v>
      </c>
      <c r="E272" s="966"/>
      <c r="F272" s="88" t="s">
        <v>144</v>
      </c>
      <c r="G272" s="967">
        <v>3091729640</v>
      </c>
      <c r="H272" s="967"/>
      <c r="I272" s="794"/>
      <c r="J272" s="968" t="s">
        <v>901</v>
      </c>
      <c r="K272" s="969"/>
      <c r="L272" s="970">
        <v>43182</v>
      </c>
      <c r="M272" s="970"/>
      <c r="N272" s="116">
        <v>2456948393</v>
      </c>
      <c r="O272" s="109">
        <f>140.71/111.82</f>
        <v>1.2583616526560546</v>
      </c>
      <c r="P272" s="111" t="s">
        <v>311</v>
      </c>
      <c r="Q272" s="794">
        <f t="shared" si="20"/>
        <v>2456948392.7567334</v>
      </c>
      <c r="R272" s="795"/>
      <c r="S272" s="867" t="s">
        <v>284</v>
      </c>
      <c r="T272" s="867"/>
      <c r="U272" s="867"/>
    </row>
    <row r="273" spans="2:21" ht="30" customHeight="1" x14ac:dyDescent="0.2">
      <c r="B273" s="282" t="s">
        <v>150</v>
      </c>
      <c r="C273" s="284"/>
      <c r="D273" s="478" t="s">
        <v>896</v>
      </c>
      <c r="E273" s="478"/>
      <c r="F273" s="79" t="s">
        <v>144</v>
      </c>
      <c r="G273" s="796">
        <f>3099200240+14282029</f>
        <v>3113482269</v>
      </c>
      <c r="H273" s="796"/>
      <c r="I273" s="797"/>
      <c r="J273" s="798" t="s">
        <v>902</v>
      </c>
      <c r="K273" s="799"/>
      <c r="L273" s="800">
        <v>43237</v>
      </c>
      <c r="M273" s="800"/>
      <c r="N273" s="116">
        <v>2456948393</v>
      </c>
      <c r="O273" s="109">
        <f>141.7/111.82</f>
        <v>1.2672151672330532</v>
      </c>
      <c r="P273" s="111" t="s">
        <v>368</v>
      </c>
      <c r="Q273" s="794">
        <f t="shared" si="20"/>
        <v>2456948393.2221594</v>
      </c>
      <c r="R273" s="795"/>
      <c r="S273" s="652" t="s">
        <v>284</v>
      </c>
      <c r="T273" s="652"/>
      <c r="U273" s="652"/>
    </row>
    <row r="274" spans="2:21" ht="30" customHeight="1" x14ac:dyDescent="0.2">
      <c r="B274" s="282" t="s">
        <v>151</v>
      </c>
      <c r="C274" s="284"/>
      <c r="D274" s="478" t="s">
        <v>896</v>
      </c>
      <c r="E274" s="478"/>
      <c r="F274" s="79" t="s">
        <v>144</v>
      </c>
      <c r="G274" s="796">
        <v>3113482269</v>
      </c>
      <c r="H274" s="796"/>
      <c r="I274" s="797"/>
      <c r="J274" s="798" t="s">
        <v>903</v>
      </c>
      <c r="K274" s="799"/>
      <c r="L274" s="800">
        <v>43249</v>
      </c>
      <c r="M274" s="800"/>
      <c r="N274" s="116">
        <v>2456948393</v>
      </c>
      <c r="O274" s="109">
        <f>141.7/111.82</f>
        <v>1.2672151672330532</v>
      </c>
      <c r="P274" s="111" t="s">
        <v>369</v>
      </c>
      <c r="Q274" s="794">
        <f t="shared" si="20"/>
        <v>2456948393.2221594</v>
      </c>
      <c r="R274" s="795"/>
      <c r="S274" s="652" t="s">
        <v>284</v>
      </c>
      <c r="T274" s="652"/>
      <c r="U274" s="652"/>
    </row>
    <row r="275" spans="2:21" ht="15" customHeight="1" x14ac:dyDescent="0.2">
      <c r="B275" s="282" t="s">
        <v>152</v>
      </c>
      <c r="C275" s="284"/>
      <c r="D275" s="478" t="s">
        <v>896</v>
      </c>
      <c r="E275" s="478"/>
      <c r="F275" s="79" t="s">
        <v>144</v>
      </c>
      <c r="G275" s="796">
        <v>3126226233</v>
      </c>
      <c r="H275" s="796"/>
      <c r="I275" s="797"/>
      <c r="J275" s="798" t="s">
        <v>904</v>
      </c>
      <c r="K275" s="799"/>
      <c r="L275" s="800">
        <v>43305</v>
      </c>
      <c r="M275" s="800"/>
      <c r="N275" s="116">
        <v>2456948393</v>
      </c>
      <c r="O275" s="109">
        <f>142.28/111.82</f>
        <v>1.272402074763012</v>
      </c>
      <c r="P275" s="111" t="s">
        <v>388</v>
      </c>
      <c r="Q275" s="794">
        <f t="shared" si="20"/>
        <v>2456948393.1266518</v>
      </c>
      <c r="R275" s="795"/>
      <c r="S275" s="652" t="s">
        <v>317</v>
      </c>
      <c r="T275" s="652"/>
      <c r="U275" s="652"/>
    </row>
    <row r="276" spans="2:21" ht="15" customHeight="1" x14ac:dyDescent="0.2">
      <c r="B276" s="282" t="s">
        <v>227</v>
      </c>
      <c r="C276" s="284"/>
      <c r="D276" s="478" t="s">
        <v>896</v>
      </c>
      <c r="E276" s="478"/>
      <c r="F276" s="79" t="s">
        <v>144</v>
      </c>
      <c r="G276" s="796">
        <v>3126226233</v>
      </c>
      <c r="H276" s="796"/>
      <c r="I276" s="797"/>
      <c r="J276" s="798" t="s">
        <v>905</v>
      </c>
      <c r="K276" s="799"/>
      <c r="L276" s="800">
        <v>43313</v>
      </c>
      <c r="M276" s="800"/>
      <c r="N276" s="116">
        <v>2456948393</v>
      </c>
      <c r="O276" s="109">
        <f>142.28/111.82</f>
        <v>1.272402074763012</v>
      </c>
      <c r="P276" s="111" t="s">
        <v>388</v>
      </c>
      <c r="Q276" s="794">
        <f t="shared" si="20"/>
        <v>2456948393.1266518</v>
      </c>
      <c r="R276" s="795"/>
      <c r="S276" s="652" t="s">
        <v>284</v>
      </c>
      <c r="T276" s="652"/>
      <c r="U276" s="652"/>
    </row>
    <row r="277" spans="2:21" ht="15" customHeight="1" x14ac:dyDescent="0.2">
      <c r="B277" s="964" t="s">
        <v>228</v>
      </c>
      <c r="C277" s="965"/>
      <c r="D277" s="966" t="s">
        <v>896</v>
      </c>
      <c r="E277" s="966"/>
      <c r="F277" s="88" t="s">
        <v>144</v>
      </c>
      <c r="G277" s="967">
        <v>3122051486</v>
      </c>
      <c r="H277" s="967"/>
      <c r="I277" s="794"/>
      <c r="J277" s="968" t="s">
        <v>906</v>
      </c>
      <c r="K277" s="969"/>
      <c r="L277" s="970">
        <v>43353</v>
      </c>
      <c r="M277" s="970"/>
      <c r="N277" s="116">
        <v>2456948393</v>
      </c>
      <c r="O277" s="109">
        <f>142.27/111.82</f>
        <v>1.2723126453228404</v>
      </c>
      <c r="P277" s="111" t="s">
        <v>398</v>
      </c>
      <c r="Q277" s="794">
        <f t="shared" si="20"/>
        <v>2453839861.9843955</v>
      </c>
      <c r="R277" s="795"/>
      <c r="S277" s="652" t="s">
        <v>907</v>
      </c>
      <c r="T277" s="652"/>
      <c r="U277" s="652"/>
    </row>
    <row r="278" spans="2:21" ht="14.25" x14ac:dyDescent="0.2">
      <c r="B278" s="282" t="s">
        <v>229</v>
      </c>
      <c r="C278" s="284"/>
      <c r="D278" s="478" t="s">
        <v>896</v>
      </c>
      <c r="E278" s="478"/>
      <c r="F278" s="79" t="s">
        <v>144</v>
      </c>
      <c r="G278" s="796">
        <v>3131060150</v>
      </c>
      <c r="H278" s="796"/>
      <c r="I278" s="797"/>
      <c r="J278" s="798" t="s">
        <v>908</v>
      </c>
      <c r="K278" s="799"/>
      <c r="L278" s="800">
        <v>43384</v>
      </c>
      <c r="M278" s="800"/>
      <c r="N278" s="116">
        <v>2456948393</v>
      </c>
      <c r="O278" s="109">
        <f>142.5/111.82</f>
        <v>1.2743695224467895</v>
      </c>
      <c r="P278" s="111" t="s">
        <v>406</v>
      </c>
      <c r="Q278" s="794">
        <f t="shared" si="20"/>
        <v>2456948392.7929826</v>
      </c>
      <c r="R278" s="795"/>
      <c r="S278" s="652" t="s">
        <v>284</v>
      </c>
      <c r="T278" s="652"/>
      <c r="U278" s="652"/>
    </row>
    <row r="279" spans="2:21" ht="14.25" x14ac:dyDescent="0.2">
      <c r="B279" s="282" t="s">
        <v>230</v>
      </c>
      <c r="C279" s="284"/>
      <c r="D279" s="478" t="s">
        <v>896</v>
      </c>
      <c r="E279" s="478"/>
      <c r="F279" s="79" t="s">
        <v>144</v>
      </c>
      <c r="G279" s="796">
        <v>3131060150</v>
      </c>
      <c r="H279" s="796"/>
      <c r="I279" s="797"/>
      <c r="J279" s="798" t="s">
        <v>909</v>
      </c>
      <c r="K279" s="799"/>
      <c r="L279" s="800">
        <v>43384</v>
      </c>
      <c r="M279" s="800"/>
      <c r="N279" s="116">
        <v>2456948393</v>
      </c>
      <c r="O279" s="109">
        <f>142.5/111.82</f>
        <v>1.2743695224467895</v>
      </c>
      <c r="P279" s="111" t="s">
        <v>406</v>
      </c>
      <c r="Q279" s="794">
        <f t="shared" si="20"/>
        <v>2456948392.7929826</v>
      </c>
      <c r="R279" s="795"/>
      <c r="S279" s="652" t="s">
        <v>284</v>
      </c>
      <c r="T279" s="652"/>
      <c r="U279" s="652"/>
    </row>
    <row r="280" spans="2:21" ht="14.25" x14ac:dyDescent="0.2">
      <c r="B280" s="194"/>
      <c r="C280" s="196"/>
      <c r="D280" s="478" t="s">
        <v>896</v>
      </c>
      <c r="E280" s="478"/>
      <c r="F280" s="79" t="s">
        <v>144</v>
      </c>
      <c r="G280" s="796">
        <v>4008101</v>
      </c>
      <c r="H280" s="796"/>
      <c r="I280" s="797"/>
      <c r="J280" s="798" t="s">
        <v>412</v>
      </c>
      <c r="K280" s="799"/>
      <c r="L280" s="820">
        <v>43431</v>
      </c>
      <c r="M280" s="821"/>
      <c r="N280" s="116"/>
      <c r="O280" s="109">
        <f>142.5/111.82</f>
        <v>1.2743695224467895</v>
      </c>
      <c r="P280" s="111" t="s">
        <v>413</v>
      </c>
      <c r="Q280" s="794">
        <f t="shared" si="20"/>
        <v>3145163.8864561403</v>
      </c>
      <c r="R280" s="795"/>
      <c r="S280" s="652" t="s">
        <v>414</v>
      </c>
      <c r="T280" s="652"/>
      <c r="U280" s="652"/>
    </row>
    <row r="281" spans="2:21" ht="14.25" x14ac:dyDescent="0.2">
      <c r="B281" s="282" t="s">
        <v>231</v>
      </c>
      <c r="C281" s="284"/>
      <c r="D281" s="478" t="s">
        <v>896</v>
      </c>
      <c r="E281" s="478"/>
      <c r="F281" s="79" t="s">
        <v>144</v>
      </c>
      <c r="G281" s="796">
        <v>3134795450</v>
      </c>
      <c r="H281" s="796"/>
      <c r="I281" s="797"/>
      <c r="J281" s="798" t="s">
        <v>910</v>
      </c>
      <c r="K281" s="799"/>
      <c r="L281" s="800">
        <v>43432</v>
      </c>
      <c r="M281" s="800"/>
      <c r="N281" s="116">
        <v>2456948393</v>
      </c>
      <c r="O281" s="109">
        <f>142.67/111.82</f>
        <v>1.2758898229297084</v>
      </c>
      <c r="P281" s="111" t="s">
        <v>413</v>
      </c>
      <c r="Q281" s="794">
        <f>+G281/O281</f>
        <v>2456948392.9277353</v>
      </c>
      <c r="R281" s="795"/>
      <c r="S281" s="652" t="s">
        <v>284</v>
      </c>
      <c r="T281" s="652"/>
      <c r="U281" s="652"/>
    </row>
    <row r="282" spans="2:21" ht="14.25" x14ac:dyDescent="0.2">
      <c r="B282" s="282" t="s">
        <v>232</v>
      </c>
      <c r="C282" s="284"/>
      <c r="D282" s="478" t="s">
        <v>896</v>
      </c>
      <c r="E282" s="478"/>
      <c r="F282" s="79" t="s">
        <v>144</v>
      </c>
      <c r="G282" s="796">
        <v>3138530750</v>
      </c>
      <c r="H282" s="796"/>
      <c r="I282" s="797"/>
      <c r="J282" s="798" t="s">
        <v>911</v>
      </c>
      <c r="K282" s="799"/>
      <c r="L282" s="800">
        <v>43444</v>
      </c>
      <c r="M282" s="800"/>
      <c r="N282" s="116">
        <v>2456948393</v>
      </c>
      <c r="O282" s="109">
        <f>142.84/111.82</f>
        <v>1.2774101234126276</v>
      </c>
      <c r="P282" s="111" t="s">
        <v>415</v>
      </c>
      <c r="Q282" s="794">
        <f t="shared" ref="Q282" si="21">+G282/O282</f>
        <v>2456948393.0621672</v>
      </c>
      <c r="R282" s="795"/>
      <c r="S282" s="652" t="s">
        <v>284</v>
      </c>
      <c r="T282" s="652"/>
      <c r="U282" s="652"/>
    </row>
    <row r="283" spans="2:21" ht="14.25" x14ac:dyDescent="0.2">
      <c r="B283" s="282" t="s">
        <v>234</v>
      </c>
      <c r="C283" s="284"/>
      <c r="D283" s="478" t="s">
        <v>896</v>
      </c>
      <c r="E283" s="478"/>
      <c r="F283" s="79" t="s">
        <v>144</v>
      </c>
      <c r="G283" s="796">
        <v>3138530750</v>
      </c>
      <c r="H283" s="796"/>
      <c r="I283" s="797"/>
      <c r="J283" s="798" t="s">
        <v>912</v>
      </c>
      <c r="K283" s="799"/>
      <c r="L283" s="800">
        <v>43444</v>
      </c>
      <c r="M283" s="800"/>
      <c r="N283" s="116">
        <v>2456948393</v>
      </c>
      <c r="O283" s="109">
        <f>142.84/111.82</f>
        <v>1.2774101234126276</v>
      </c>
      <c r="P283" s="111" t="s">
        <v>415</v>
      </c>
      <c r="Q283" s="794">
        <f>+G283/O283</f>
        <v>2456948393.0621672</v>
      </c>
      <c r="R283" s="795"/>
      <c r="S283" s="652" t="s">
        <v>284</v>
      </c>
      <c r="T283" s="652"/>
      <c r="U283" s="652"/>
    </row>
    <row r="284" spans="2:21" ht="14.25" x14ac:dyDescent="0.2">
      <c r="B284" s="282" t="s">
        <v>236</v>
      </c>
      <c r="C284" s="284"/>
      <c r="D284" s="478" t="s">
        <v>896</v>
      </c>
      <c r="E284" s="478"/>
      <c r="F284" s="79" t="s">
        <v>144</v>
      </c>
      <c r="G284" s="796">
        <v>3166875084</v>
      </c>
      <c r="H284" s="796"/>
      <c r="I284" s="797"/>
      <c r="J284" s="798" t="s">
        <v>913</v>
      </c>
      <c r="K284" s="799"/>
      <c r="L284" s="800">
        <v>43507</v>
      </c>
      <c r="M284" s="800"/>
      <c r="N284" s="116">
        <v>2456948393</v>
      </c>
      <c r="O284" s="109">
        <f>100.6/78.05</f>
        <v>1.2889173606662396</v>
      </c>
      <c r="P284" s="111" t="s">
        <v>428</v>
      </c>
      <c r="Q284" s="794">
        <f>+G284/O284</f>
        <v>2457003979.1868787</v>
      </c>
      <c r="R284" s="795"/>
      <c r="S284" s="652" t="s">
        <v>284</v>
      </c>
      <c r="T284" s="652"/>
      <c r="U284" s="652"/>
    </row>
    <row r="285" spans="2:21" ht="14.25" x14ac:dyDescent="0.2">
      <c r="B285" s="282" t="s">
        <v>239</v>
      </c>
      <c r="C285" s="284"/>
      <c r="D285" s="478" t="s">
        <v>896</v>
      </c>
      <c r="E285" s="478"/>
      <c r="F285" s="79" t="s">
        <v>144</v>
      </c>
      <c r="G285" s="796">
        <v>7000000000</v>
      </c>
      <c r="H285" s="796"/>
      <c r="I285" s="797"/>
      <c r="J285" s="798" t="s">
        <v>914</v>
      </c>
      <c r="K285" s="799"/>
      <c r="L285" s="800">
        <v>43550</v>
      </c>
      <c r="M285" s="800"/>
      <c r="N285" s="116">
        <v>2456948393</v>
      </c>
      <c r="O285" s="109">
        <f>101.18/78.05</f>
        <v>1.2963484945547727</v>
      </c>
      <c r="P285" s="111" t="s">
        <v>435</v>
      </c>
      <c r="Q285" s="794">
        <f>+G285/O285</f>
        <v>5399782565.7244511</v>
      </c>
      <c r="R285" s="795"/>
      <c r="S285" s="652" t="s">
        <v>436</v>
      </c>
      <c r="T285" s="652"/>
      <c r="U285" s="652"/>
    </row>
    <row r="286" spans="2:21" ht="15" x14ac:dyDescent="0.2">
      <c r="B286" s="282" t="s">
        <v>242</v>
      </c>
      <c r="C286" s="284"/>
      <c r="D286" s="478" t="s">
        <v>896</v>
      </c>
      <c r="E286" s="478"/>
      <c r="F286" s="79" t="s">
        <v>144</v>
      </c>
      <c r="G286" s="971"/>
      <c r="H286" s="972"/>
      <c r="I286" s="972"/>
      <c r="J286" s="798" t="s">
        <v>915</v>
      </c>
      <c r="K286" s="799"/>
      <c r="L286" s="800"/>
      <c r="M286" s="800"/>
      <c r="N286" s="116">
        <v>2456948393</v>
      </c>
      <c r="O286" s="109">
        <f t="shared" ref="O286:O287" si="22">101.18/78.05</f>
        <v>1.2963484945547727</v>
      </c>
      <c r="P286" s="111"/>
      <c r="Q286" s="794"/>
      <c r="R286" s="795"/>
      <c r="S286" s="973" t="s">
        <v>492</v>
      </c>
      <c r="T286" s="973"/>
      <c r="U286" s="973"/>
    </row>
    <row r="287" spans="2:21" ht="15" x14ac:dyDescent="0.2">
      <c r="B287" s="282" t="s">
        <v>321</v>
      </c>
      <c r="C287" s="284"/>
      <c r="D287" s="478" t="s">
        <v>896</v>
      </c>
      <c r="E287" s="478"/>
      <c r="F287" s="79" t="s">
        <v>144</v>
      </c>
      <c r="G287" s="971"/>
      <c r="H287" s="972"/>
      <c r="I287" s="972"/>
      <c r="J287" s="798" t="s">
        <v>916</v>
      </c>
      <c r="K287" s="799"/>
      <c r="L287" s="800"/>
      <c r="M287" s="800"/>
      <c r="N287" s="119">
        <v>1455974867</v>
      </c>
      <c r="O287" s="109">
        <f t="shared" si="22"/>
        <v>1.2963484945547727</v>
      </c>
      <c r="P287" s="111"/>
      <c r="Q287" s="794"/>
      <c r="R287" s="795"/>
      <c r="S287" s="973" t="s">
        <v>492</v>
      </c>
      <c r="T287" s="973"/>
      <c r="U287" s="973"/>
    </row>
    <row r="288" spans="2:21" ht="15" x14ac:dyDescent="0.2">
      <c r="B288" s="282" t="s">
        <v>322</v>
      </c>
      <c r="C288" s="284"/>
      <c r="D288" s="478" t="s">
        <v>896</v>
      </c>
      <c r="E288" s="478"/>
      <c r="F288" s="79" t="s">
        <v>144</v>
      </c>
      <c r="G288" s="971">
        <v>6309098263</v>
      </c>
      <c r="H288" s="972"/>
      <c r="I288" s="972"/>
      <c r="J288" s="798" t="s">
        <v>917</v>
      </c>
      <c r="K288" s="799"/>
      <c r="L288" s="800">
        <v>43612</v>
      </c>
      <c r="M288" s="800"/>
      <c r="N288" s="119">
        <v>1455974867</v>
      </c>
      <c r="O288" s="109">
        <f>102.12/78.05</f>
        <v>1.3083920563741192</v>
      </c>
      <c r="P288" s="111" t="s">
        <v>491</v>
      </c>
      <c r="Q288" s="794">
        <f>+G288/O288</f>
        <v>4822024279.5451431</v>
      </c>
      <c r="R288" s="795"/>
      <c r="S288" s="652" t="s">
        <v>513</v>
      </c>
      <c r="T288" s="652"/>
      <c r="U288" s="652"/>
    </row>
    <row r="289" spans="1:21" ht="15" x14ac:dyDescent="0.2">
      <c r="B289" s="282" t="s">
        <v>323</v>
      </c>
      <c r="C289" s="284"/>
      <c r="D289" s="478" t="s">
        <v>896</v>
      </c>
      <c r="E289" s="478"/>
      <c r="F289" s="79" t="s">
        <v>144</v>
      </c>
      <c r="G289" s="971"/>
      <c r="H289" s="972"/>
      <c r="I289" s="972"/>
      <c r="J289" s="798" t="s">
        <v>918</v>
      </c>
      <c r="K289" s="799"/>
      <c r="L289" s="800"/>
      <c r="M289" s="800"/>
      <c r="N289" s="119">
        <v>1455974867</v>
      </c>
      <c r="O289" s="109"/>
      <c r="P289" s="111"/>
      <c r="Q289" s="794"/>
      <c r="R289" s="795"/>
      <c r="S289" s="652" t="s">
        <v>284</v>
      </c>
      <c r="T289" s="652"/>
      <c r="U289" s="652"/>
    </row>
    <row r="290" spans="1:21" ht="15" x14ac:dyDescent="0.2">
      <c r="B290" s="282" t="s">
        <v>324</v>
      </c>
      <c r="C290" s="284"/>
      <c r="D290" s="478" t="s">
        <v>896</v>
      </c>
      <c r="E290" s="478"/>
      <c r="F290" s="79" t="s">
        <v>144</v>
      </c>
      <c r="G290" s="971"/>
      <c r="H290" s="972"/>
      <c r="I290" s="972"/>
      <c r="J290" s="798" t="s">
        <v>919</v>
      </c>
      <c r="K290" s="799"/>
      <c r="L290" s="800"/>
      <c r="M290" s="800"/>
      <c r="N290" s="119">
        <v>1455974867</v>
      </c>
      <c r="O290" s="109"/>
      <c r="P290" s="111"/>
      <c r="Q290" s="794"/>
      <c r="R290" s="795"/>
      <c r="S290" s="652" t="s">
        <v>284</v>
      </c>
      <c r="T290" s="652"/>
      <c r="U290" s="652"/>
    </row>
    <row r="291" spans="1:21" ht="15" x14ac:dyDescent="0.25">
      <c r="B291" s="867" t="s">
        <v>325</v>
      </c>
      <c r="C291" s="867"/>
      <c r="D291" s="966" t="s">
        <v>896</v>
      </c>
      <c r="E291" s="966"/>
      <c r="F291" s="88" t="s">
        <v>144</v>
      </c>
      <c r="G291" s="974">
        <v>2643821720</v>
      </c>
      <c r="H291" s="974"/>
      <c r="I291" s="974"/>
      <c r="J291" s="975" t="s">
        <v>920</v>
      </c>
      <c r="K291" s="975"/>
      <c r="L291" s="970">
        <v>43650</v>
      </c>
      <c r="M291" s="970"/>
      <c r="N291" s="120">
        <v>1455974867</v>
      </c>
      <c r="O291" s="109">
        <f>102.44/78.05</f>
        <v>1.3124919923126201</v>
      </c>
      <c r="P291" s="114" t="s">
        <v>514</v>
      </c>
      <c r="Q291" s="794">
        <f>+G291/O291</f>
        <v>2014352647.8524013</v>
      </c>
      <c r="R291" s="795"/>
      <c r="S291" s="867" t="s">
        <v>515</v>
      </c>
      <c r="T291" s="867"/>
      <c r="U291" s="867"/>
    </row>
    <row r="292" spans="1:21" ht="15" x14ac:dyDescent="0.25">
      <c r="B292" s="867" t="s">
        <v>493</v>
      </c>
      <c r="C292" s="867"/>
      <c r="D292" s="966" t="s">
        <v>896</v>
      </c>
      <c r="E292" s="966"/>
      <c r="F292" s="88" t="s">
        <v>144</v>
      </c>
      <c r="G292" s="974">
        <v>9754517</v>
      </c>
      <c r="H292" s="974"/>
      <c r="I292" s="974"/>
      <c r="J292" s="975" t="s">
        <v>920</v>
      </c>
      <c r="K292" s="975"/>
      <c r="L292" s="970">
        <v>43658</v>
      </c>
      <c r="M292" s="970"/>
      <c r="N292" s="120"/>
      <c r="O292" s="109">
        <f>102.71/78.05</f>
        <v>1.3159513132607303</v>
      </c>
      <c r="P292" s="114" t="s">
        <v>516</v>
      </c>
      <c r="Q292" s="794">
        <f>+G292/O292</f>
        <v>7412521.194138837</v>
      </c>
      <c r="R292" s="795"/>
      <c r="S292" s="867" t="s">
        <v>517</v>
      </c>
      <c r="T292" s="867"/>
      <c r="U292" s="867"/>
    </row>
    <row r="293" spans="1:21" ht="15" x14ac:dyDescent="0.25">
      <c r="B293" s="867" t="s">
        <v>493</v>
      </c>
      <c r="C293" s="867"/>
      <c r="D293" s="966" t="s">
        <v>896</v>
      </c>
      <c r="E293" s="966"/>
      <c r="F293" s="88" t="s">
        <v>144</v>
      </c>
      <c r="G293" s="974">
        <v>3518806545</v>
      </c>
      <c r="H293" s="974"/>
      <c r="I293" s="974"/>
      <c r="J293" s="975"/>
      <c r="K293" s="975"/>
      <c r="L293" s="970">
        <v>43916</v>
      </c>
      <c r="M293" s="970"/>
      <c r="N293" s="120"/>
      <c r="O293" s="109">
        <f>104.94/78.05</f>
        <v>1.3445227418321588</v>
      </c>
      <c r="P293" s="114" t="s">
        <v>921</v>
      </c>
      <c r="Q293" s="794">
        <f>+G293/O293</f>
        <v>2617141707.9974275</v>
      </c>
      <c r="R293" s="795"/>
      <c r="S293" s="867"/>
      <c r="T293" s="867"/>
      <c r="U293" s="867"/>
    </row>
    <row r="294" spans="1:21" x14ac:dyDescent="0.2">
      <c r="A294" s="244"/>
      <c r="B294" s="976" t="s">
        <v>518</v>
      </c>
      <c r="C294" s="976"/>
      <c r="D294" s="977"/>
      <c r="E294" s="977"/>
      <c r="F294" s="256"/>
      <c r="G294" s="978">
        <f>SUM(G268:H292)</f>
        <v>65730763874</v>
      </c>
      <c r="H294" s="978"/>
      <c r="I294" s="978"/>
      <c r="J294" s="979"/>
      <c r="K294" s="979"/>
      <c r="L294" s="980"/>
      <c r="M294" s="980"/>
      <c r="N294" s="257">
        <f>SUM(N268:N292)</f>
        <v>51504945409</v>
      </c>
      <c r="O294" s="258"/>
      <c r="P294" s="259"/>
      <c r="Q294" s="981">
        <f>SUM(Q268:R293)</f>
        <v>54171980229.711578</v>
      </c>
      <c r="R294" s="982"/>
      <c r="S294" s="976">
        <f>+Q294-N294</f>
        <v>2667034820.7115784</v>
      </c>
      <c r="T294" s="976"/>
      <c r="U294" s="976"/>
    </row>
    <row r="296" spans="1:21" ht="15" x14ac:dyDescent="0.2">
      <c r="A296" s="1" t="s">
        <v>576</v>
      </c>
      <c r="B296" s="480" t="s">
        <v>421</v>
      </c>
      <c r="C296" s="480"/>
      <c r="D296" s="480"/>
      <c r="E296" s="480"/>
      <c r="F296" s="480"/>
      <c r="G296" s="480"/>
      <c r="H296" s="480"/>
      <c r="I296" s="480"/>
      <c r="J296" s="480"/>
      <c r="K296" s="480"/>
      <c r="L296" s="480"/>
      <c r="M296" s="480"/>
      <c r="N296" s="480"/>
      <c r="O296" s="480"/>
      <c r="P296" s="480"/>
      <c r="Q296" s="480"/>
      <c r="R296" s="480"/>
      <c r="S296" s="480"/>
      <c r="T296" s="480"/>
      <c r="U296" s="480"/>
    </row>
    <row r="297" spans="1:21" ht="15" x14ac:dyDescent="0.2">
      <c r="B297" s="823" t="s">
        <v>131</v>
      </c>
      <c r="C297" s="823"/>
      <c r="D297" s="824" t="s">
        <v>132</v>
      </c>
      <c r="E297" s="824"/>
      <c r="F297" s="824" t="s">
        <v>133</v>
      </c>
      <c r="G297" s="822" t="s">
        <v>134</v>
      </c>
      <c r="H297" s="822"/>
      <c r="I297" s="822"/>
      <c r="J297" s="822"/>
      <c r="K297" s="822"/>
      <c r="L297" s="822"/>
      <c r="M297" s="822"/>
      <c r="N297" s="822" t="s">
        <v>135</v>
      </c>
      <c r="O297" s="822"/>
      <c r="P297" s="822"/>
      <c r="Q297" s="822"/>
      <c r="R297" s="822"/>
      <c r="S297" s="822" t="s">
        <v>97</v>
      </c>
      <c r="T297" s="822"/>
      <c r="U297" s="822"/>
    </row>
    <row r="298" spans="1:21" ht="30" x14ac:dyDescent="0.2">
      <c r="B298" s="823"/>
      <c r="C298" s="823"/>
      <c r="D298" s="824"/>
      <c r="E298" s="824"/>
      <c r="F298" s="824"/>
      <c r="G298" s="809" t="s">
        <v>136</v>
      </c>
      <c r="H298" s="824"/>
      <c r="I298" s="824"/>
      <c r="J298" s="809" t="s">
        <v>137</v>
      </c>
      <c r="K298" s="809"/>
      <c r="L298" s="809" t="s">
        <v>805</v>
      </c>
      <c r="M298" s="809"/>
      <c r="N298" s="205" t="s">
        <v>138</v>
      </c>
      <c r="O298" s="205" t="s">
        <v>139</v>
      </c>
      <c r="P298" s="205" t="s">
        <v>140</v>
      </c>
      <c r="Q298" s="809" t="s">
        <v>141</v>
      </c>
      <c r="R298" s="809"/>
      <c r="S298" s="822"/>
      <c r="T298" s="822"/>
      <c r="U298" s="822"/>
    </row>
    <row r="299" spans="1:21" ht="15" x14ac:dyDescent="0.2">
      <c r="B299" s="987" t="s">
        <v>422</v>
      </c>
      <c r="C299" s="988"/>
      <c r="D299" s="579" t="s">
        <v>922</v>
      </c>
      <c r="E299" s="581"/>
      <c r="F299" s="79" t="s">
        <v>144</v>
      </c>
      <c r="G299" s="983">
        <v>13016958191</v>
      </c>
      <c r="H299" s="983"/>
      <c r="I299" s="983"/>
      <c r="J299" s="984">
        <v>43465</v>
      </c>
      <c r="K299" s="985"/>
      <c r="L299" s="991">
        <v>43462</v>
      </c>
      <c r="M299" s="992"/>
      <c r="N299" s="993">
        <v>10214287467</v>
      </c>
      <c r="O299" s="121">
        <f>142.84/111.82</f>
        <v>1.2774101234126276</v>
      </c>
      <c r="P299" s="122" t="s">
        <v>423</v>
      </c>
      <c r="Q299" s="896">
        <f>+G299/O299</f>
        <v>10190116668.42355</v>
      </c>
      <c r="R299" s="896"/>
      <c r="S299" s="652" t="s">
        <v>923</v>
      </c>
      <c r="T299" s="652"/>
      <c r="U299" s="652"/>
    </row>
    <row r="300" spans="1:21" ht="15" x14ac:dyDescent="0.2">
      <c r="B300" s="989"/>
      <c r="C300" s="990"/>
      <c r="D300" s="826" t="s">
        <v>922</v>
      </c>
      <c r="E300" s="827"/>
      <c r="F300" s="79" t="s">
        <v>144</v>
      </c>
      <c r="G300" s="983">
        <v>30876023</v>
      </c>
      <c r="H300" s="983"/>
      <c r="I300" s="983"/>
      <c r="J300" s="984">
        <v>43465</v>
      </c>
      <c r="K300" s="985"/>
      <c r="L300" s="991">
        <v>43469</v>
      </c>
      <c r="M300" s="992"/>
      <c r="N300" s="994"/>
      <c r="O300" s="121">
        <f>142.84/111.82</f>
        <v>1.2774101234126276</v>
      </c>
      <c r="P300" s="122" t="s">
        <v>423</v>
      </c>
      <c r="Q300" s="896">
        <f>+G300/O300</f>
        <v>24170798.738868661</v>
      </c>
      <c r="R300" s="896"/>
      <c r="S300" s="652" t="s">
        <v>317</v>
      </c>
      <c r="T300" s="652"/>
      <c r="U300" s="652"/>
    </row>
    <row r="301" spans="1:21" ht="15" x14ac:dyDescent="0.2">
      <c r="B301" s="652" t="s">
        <v>577</v>
      </c>
      <c r="C301" s="652"/>
      <c r="D301" s="826" t="s">
        <v>922</v>
      </c>
      <c r="E301" s="827"/>
      <c r="F301" s="79" t="s">
        <v>144</v>
      </c>
      <c r="G301" s="983">
        <v>55856315730</v>
      </c>
      <c r="H301" s="983"/>
      <c r="I301" s="983"/>
      <c r="J301" s="984">
        <v>43830</v>
      </c>
      <c r="K301" s="985"/>
      <c r="L301" s="984">
        <v>43829</v>
      </c>
      <c r="M301" s="985"/>
      <c r="N301" s="218">
        <v>42105325891</v>
      </c>
      <c r="O301" s="142">
        <f>103.54/78.05</f>
        <v>1.3265855221012173</v>
      </c>
      <c r="P301" s="143" t="s">
        <v>578</v>
      </c>
      <c r="Q301" s="986">
        <f>+G301/O301</f>
        <v>42105325890.733047</v>
      </c>
      <c r="R301" s="986"/>
      <c r="S301" s="652" t="s">
        <v>579</v>
      </c>
      <c r="T301" s="652"/>
      <c r="U301" s="652"/>
    </row>
  </sheetData>
  <mergeCells count="1762">
    <mergeCell ref="B301:C301"/>
    <mergeCell ref="D301:E301"/>
    <mergeCell ref="G301:I301"/>
    <mergeCell ref="J301:K301"/>
    <mergeCell ref="L301:M301"/>
    <mergeCell ref="Q301:R301"/>
    <mergeCell ref="S301:U301"/>
    <mergeCell ref="B296:U296"/>
    <mergeCell ref="B297:C298"/>
    <mergeCell ref="D297:E298"/>
    <mergeCell ref="F297:F298"/>
    <mergeCell ref="G297:K297"/>
    <mergeCell ref="L297:M297"/>
    <mergeCell ref="N297:R297"/>
    <mergeCell ref="S297:U298"/>
    <mergeCell ref="G298:I298"/>
    <mergeCell ref="J298:K298"/>
    <mergeCell ref="L298:M298"/>
    <mergeCell ref="Q298:R298"/>
    <mergeCell ref="B299:C300"/>
    <mergeCell ref="D299:E299"/>
    <mergeCell ref="G299:I299"/>
    <mergeCell ref="J299:K299"/>
    <mergeCell ref="L299:M299"/>
    <mergeCell ref="N299:N300"/>
    <mergeCell ref="Q299:R299"/>
    <mergeCell ref="S299:U299"/>
    <mergeCell ref="D300:E300"/>
    <mergeCell ref="G300:I300"/>
    <mergeCell ref="J300:K300"/>
    <mergeCell ref="L300:M300"/>
    <mergeCell ref="Q300:R300"/>
    <mergeCell ref="S300:U300"/>
    <mergeCell ref="B292:C292"/>
    <mergeCell ref="D292:E292"/>
    <mergeCell ref="G292:I292"/>
    <mergeCell ref="J292:K292"/>
    <mergeCell ref="L292:M292"/>
    <mergeCell ref="Q292:R292"/>
    <mergeCell ref="S292:U292"/>
    <mergeCell ref="B293:C293"/>
    <mergeCell ref="D293:E293"/>
    <mergeCell ref="G293:I293"/>
    <mergeCell ref="J293:K293"/>
    <mergeCell ref="L293:M293"/>
    <mergeCell ref="Q293:R293"/>
    <mergeCell ref="S293:U293"/>
    <mergeCell ref="B294:C294"/>
    <mergeCell ref="D294:E294"/>
    <mergeCell ref="G294:I294"/>
    <mergeCell ref="J294:K294"/>
    <mergeCell ref="L294:M294"/>
    <mergeCell ref="Q294:R294"/>
    <mergeCell ref="S294:U294"/>
    <mergeCell ref="B289:C289"/>
    <mergeCell ref="D289:E289"/>
    <mergeCell ref="G289:I289"/>
    <mergeCell ref="J289:K289"/>
    <mergeCell ref="L289:M289"/>
    <mergeCell ref="Q289:R289"/>
    <mergeCell ref="S289:U289"/>
    <mergeCell ref="B290:C290"/>
    <mergeCell ref="D290:E290"/>
    <mergeCell ref="G290:I290"/>
    <mergeCell ref="J290:K290"/>
    <mergeCell ref="L290:M290"/>
    <mergeCell ref="Q290:R290"/>
    <mergeCell ref="S290:U290"/>
    <mergeCell ref="B291:C291"/>
    <mergeCell ref="D291:E291"/>
    <mergeCell ref="G291:I291"/>
    <mergeCell ref="J291:K291"/>
    <mergeCell ref="L291:M291"/>
    <mergeCell ref="Q291:R291"/>
    <mergeCell ref="S291:U291"/>
    <mergeCell ref="B286:C286"/>
    <mergeCell ref="D286:E286"/>
    <mergeCell ref="G286:I286"/>
    <mergeCell ref="J286:K286"/>
    <mergeCell ref="L286:M286"/>
    <mergeCell ref="Q286:R286"/>
    <mergeCell ref="S286:U286"/>
    <mergeCell ref="B287:C287"/>
    <mergeCell ref="D287:E287"/>
    <mergeCell ref="G287:I287"/>
    <mergeCell ref="J287:K287"/>
    <mergeCell ref="L287:M287"/>
    <mergeCell ref="Q287:R287"/>
    <mergeCell ref="S287:U287"/>
    <mergeCell ref="B288:C288"/>
    <mergeCell ref="D288:E288"/>
    <mergeCell ref="G288:I288"/>
    <mergeCell ref="J288:K288"/>
    <mergeCell ref="L288:M288"/>
    <mergeCell ref="Q288:R288"/>
    <mergeCell ref="S288:U288"/>
    <mergeCell ref="B283:C283"/>
    <mergeCell ref="D283:E283"/>
    <mergeCell ref="G283:I283"/>
    <mergeCell ref="J283:K283"/>
    <mergeCell ref="L283:M283"/>
    <mergeCell ref="Q283:R283"/>
    <mergeCell ref="S283:U283"/>
    <mergeCell ref="B284:C284"/>
    <mergeCell ref="D284:E284"/>
    <mergeCell ref="G284:I284"/>
    <mergeCell ref="J284:K284"/>
    <mergeCell ref="L284:M284"/>
    <mergeCell ref="Q284:R284"/>
    <mergeCell ref="S284:U284"/>
    <mergeCell ref="B285:C285"/>
    <mergeCell ref="D285:E285"/>
    <mergeCell ref="G285:I285"/>
    <mergeCell ref="J285:K285"/>
    <mergeCell ref="L285:M285"/>
    <mergeCell ref="Q285:R285"/>
    <mergeCell ref="S285:U285"/>
    <mergeCell ref="D280:E280"/>
    <mergeCell ref="G280:I280"/>
    <mergeCell ref="J280:K280"/>
    <mergeCell ref="L280:M280"/>
    <mergeCell ref="Q280:R280"/>
    <mergeCell ref="S280:U280"/>
    <mergeCell ref="B281:C281"/>
    <mergeCell ref="D281:E281"/>
    <mergeCell ref="G281:I281"/>
    <mergeCell ref="J281:K281"/>
    <mergeCell ref="L281:M281"/>
    <mergeCell ref="Q281:R281"/>
    <mergeCell ref="S281:U281"/>
    <mergeCell ref="B282:C282"/>
    <mergeCell ref="D282:E282"/>
    <mergeCell ref="G282:I282"/>
    <mergeCell ref="J282:K282"/>
    <mergeCell ref="L282:M282"/>
    <mergeCell ref="Q282:R282"/>
    <mergeCell ref="S282:U282"/>
    <mergeCell ref="B274:C274"/>
    <mergeCell ref="D274:E274"/>
    <mergeCell ref="S274:U274"/>
    <mergeCell ref="B275:C275"/>
    <mergeCell ref="B276:C276"/>
    <mergeCell ref="B278:C278"/>
    <mergeCell ref="D278:E278"/>
    <mergeCell ref="G278:I278"/>
    <mergeCell ref="J278:K278"/>
    <mergeCell ref="L278:M278"/>
    <mergeCell ref="Q278:R278"/>
    <mergeCell ref="S278:U278"/>
    <mergeCell ref="B279:C279"/>
    <mergeCell ref="D279:E279"/>
    <mergeCell ref="G279:I279"/>
    <mergeCell ref="J279:K279"/>
    <mergeCell ref="L279:M279"/>
    <mergeCell ref="Q279:R279"/>
    <mergeCell ref="S279:U279"/>
    <mergeCell ref="B277:C277"/>
    <mergeCell ref="D277:E277"/>
    <mergeCell ref="G277:I277"/>
    <mergeCell ref="J277:K277"/>
    <mergeCell ref="L277:M277"/>
    <mergeCell ref="Q277:R277"/>
    <mergeCell ref="S277:U277"/>
    <mergeCell ref="B271:C271"/>
    <mergeCell ref="D271:E271"/>
    <mergeCell ref="G271:I271"/>
    <mergeCell ref="J271:K271"/>
    <mergeCell ref="L271:M271"/>
    <mergeCell ref="Q271:R271"/>
    <mergeCell ref="S271:U271"/>
    <mergeCell ref="B272:C272"/>
    <mergeCell ref="D272:E272"/>
    <mergeCell ref="G272:I272"/>
    <mergeCell ref="J272:K272"/>
    <mergeCell ref="L272:M272"/>
    <mergeCell ref="Q272:R272"/>
    <mergeCell ref="S272:U272"/>
    <mergeCell ref="B273:C273"/>
    <mergeCell ref="D273:E273"/>
    <mergeCell ref="G273:I273"/>
    <mergeCell ref="J273:K273"/>
    <mergeCell ref="Q273:R273"/>
    <mergeCell ref="S273:U273"/>
    <mergeCell ref="G255:K255"/>
    <mergeCell ref="N255:R255"/>
    <mergeCell ref="S255:U256"/>
    <mergeCell ref="B257:C257"/>
    <mergeCell ref="B265:U265"/>
    <mergeCell ref="B266:C267"/>
    <mergeCell ref="D266:E267"/>
    <mergeCell ref="F266:F267"/>
    <mergeCell ref="G266:K266"/>
    <mergeCell ref="N266:R266"/>
    <mergeCell ref="S266:U267"/>
    <mergeCell ref="B270:C270"/>
    <mergeCell ref="D270:E270"/>
    <mergeCell ref="G270:I270"/>
    <mergeCell ref="J270:K270"/>
    <mergeCell ref="L270:M270"/>
    <mergeCell ref="S270:U270"/>
    <mergeCell ref="S257:U257"/>
    <mergeCell ref="D257:E257"/>
    <mergeCell ref="G257:I257"/>
    <mergeCell ref="J257:K257"/>
    <mergeCell ref="L257:M257"/>
    <mergeCell ref="Q257:R257"/>
    <mergeCell ref="L266:M266"/>
    <mergeCell ref="D269:E269"/>
    <mergeCell ref="G269:I269"/>
    <mergeCell ref="J269:K269"/>
    <mergeCell ref="L269:M269"/>
    <mergeCell ref="S269:U269"/>
    <mergeCell ref="S268:U268"/>
    <mergeCell ref="G267:I267"/>
    <mergeCell ref="J267:K267"/>
    <mergeCell ref="B239:C239"/>
    <mergeCell ref="D239:E239"/>
    <mergeCell ref="J239:K239"/>
    <mergeCell ref="L239:M239"/>
    <mergeCell ref="Q239:R239"/>
    <mergeCell ref="S239:U239"/>
    <mergeCell ref="B240:C240"/>
    <mergeCell ref="D240:E240"/>
    <mergeCell ref="J240:K240"/>
    <mergeCell ref="L240:M240"/>
    <mergeCell ref="Q240:R240"/>
    <mergeCell ref="S240:U240"/>
    <mergeCell ref="B243:E243"/>
    <mergeCell ref="J243:K243"/>
    <mergeCell ref="Q243:R243"/>
    <mergeCell ref="S243:U243"/>
    <mergeCell ref="B249:E249"/>
    <mergeCell ref="S246:U246"/>
    <mergeCell ref="B247:C247"/>
    <mergeCell ref="D247:E247"/>
    <mergeCell ref="J247:K247"/>
    <mergeCell ref="L247:M247"/>
    <mergeCell ref="Q247:R247"/>
    <mergeCell ref="S247:U247"/>
    <mergeCell ref="B246:C246"/>
    <mergeCell ref="D246:E246"/>
    <mergeCell ref="J246:K246"/>
    <mergeCell ref="L246:M246"/>
    <mergeCell ref="Q246:R246"/>
    <mergeCell ref="B248:C248"/>
    <mergeCell ref="D248:E248"/>
    <mergeCell ref="J248:K248"/>
    <mergeCell ref="B236:C236"/>
    <mergeCell ref="D236:E236"/>
    <mergeCell ref="J236:K236"/>
    <mergeCell ref="L236:M236"/>
    <mergeCell ref="Q236:R236"/>
    <mergeCell ref="S236:U236"/>
    <mergeCell ref="B237:C237"/>
    <mergeCell ref="D237:E237"/>
    <mergeCell ref="J237:K237"/>
    <mergeCell ref="L237:M237"/>
    <mergeCell ref="Q237:R237"/>
    <mergeCell ref="S237:U237"/>
    <mergeCell ref="B238:C238"/>
    <mergeCell ref="D238:E238"/>
    <mergeCell ref="J238:K238"/>
    <mergeCell ref="L238:M238"/>
    <mergeCell ref="Q238:R238"/>
    <mergeCell ref="S238:U238"/>
    <mergeCell ref="J224:K226"/>
    <mergeCell ref="L224:M226"/>
    <mergeCell ref="S224:U226"/>
    <mergeCell ref="B228:C228"/>
    <mergeCell ref="D228:E228"/>
    <mergeCell ref="J228:K228"/>
    <mergeCell ref="L228:M228"/>
    <mergeCell ref="Q228:R228"/>
    <mergeCell ref="S228:U233"/>
    <mergeCell ref="B229:C229"/>
    <mergeCell ref="D229:E229"/>
    <mergeCell ref="J229:K229"/>
    <mergeCell ref="L229:M229"/>
    <mergeCell ref="Q229:R229"/>
    <mergeCell ref="B230:C230"/>
    <mergeCell ref="D230:E230"/>
    <mergeCell ref="J230:K230"/>
    <mergeCell ref="L230:M230"/>
    <mergeCell ref="Q230:R230"/>
    <mergeCell ref="B231:C231"/>
    <mergeCell ref="D231:E231"/>
    <mergeCell ref="J231:K231"/>
    <mergeCell ref="L231:M231"/>
    <mergeCell ref="Q231:R231"/>
    <mergeCell ref="B232:C232"/>
    <mergeCell ref="D232:E232"/>
    <mergeCell ref="J232:K232"/>
    <mergeCell ref="B193:C193"/>
    <mergeCell ref="D193:E193"/>
    <mergeCell ref="G193:I193"/>
    <mergeCell ref="J193:K193"/>
    <mergeCell ref="L193:M193"/>
    <mergeCell ref="Q193:R193"/>
    <mergeCell ref="S193:U193"/>
    <mergeCell ref="B194:C194"/>
    <mergeCell ref="D194:E194"/>
    <mergeCell ref="G194:I194"/>
    <mergeCell ref="J194:K194"/>
    <mergeCell ref="Q194:R194"/>
    <mergeCell ref="S194:U194"/>
    <mergeCell ref="B195:C195"/>
    <mergeCell ref="D195:E195"/>
    <mergeCell ref="G195:H195"/>
    <mergeCell ref="S195:U195"/>
    <mergeCell ref="L194:M194"/>
    <mergeCell ref="J195:K195"/>
    <mergeCell ref="L195:M195"/>
    <mergeCell ref="Q195:R195"/>
    <mergeCell ref="N180:R180"/>
    <mergeCell ref="S180:U181"/>
    <mergeCell ref="G189:I189"/>
    <mergeCell ref="B190:C190"/>
    <mergeCell ref="D190:E190"/>
    <mergeCell ref="G190:I190"/>
    <mergeCell ref="J190:K190"/>
    <mergeCell ref="L190:M190"/>
    <mergeCell ref="Q190:R190"/>
    <mergeCell ref="S190:U190"/>
    <mergeCell ref="B191:C191"/>
    <mergeCell ref="D191:E191"/>
    <mergeCell ref="G191:I191"/>
    <mergeCell ref="J191:K191"/>
    <mergeCell ref="L191:M191"/>
    <mergeCell ref="Q191:R191"/>
    <mergeCell ref="S191:U191"/>
    <mergeCell ref="B182:C182"/>
    <mergeCell ref="D182:E182"/>
    <mergeCell ref="G182:I182"/>
    <mergeCell ref="J182:K182"/>
    <mergeCell ref="L182:M182"/>
    <mergeCell ref="Q182:R182"/>
    <mergeCell ref="S182:U182"/>
    <mergeCell ref="G181:I181"/>
    <mergeCell ref="J181:K181"/>
    <mergeCell ref="L181:M181"/>
    <mergeCell ref="Q181:R181"/>
    <mergeCell ref="L180:M180"/>
    <mergeCell ref="B180:C181"/>
    <mergeCell ref="D180:E181"/>
    <mergeCell ref="F180:F181"/>
    <mergeCell ref="Q173:R173"/>
    <mergeCell ref="S173:U173"/>
    <mergeCell ref="B174:C174"/>
    <mergeCell ref="D174:E174"/>
    <mergeCell ref="G174:I174"/>
    <mergeCell ref="J174:K174"/>
    <mergeCell ref="Q174:R174"/>
    <mergeCell ref="S174:U174"/>
    <mergeCell ref="B175:C175"/>
    <mergeCell ref="D175:E175"/>
    <mergeCell ref="S175:U175"/>
    <mergeCell ref="B179:U179"/>
    <mergeCell ref="S177:U177"/>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62:C162"/>
    <mergeCell ref="D162:E162"/>
    <mergeCell ref="S162:U162"/>
    <mergeCell ref="B166:U166"/>
    <mergeCell ref="B167:C168"/>
    <mergeCell ref="D167:E168"/>
    <mergeCell ref="F167:F168"/>
    <mergeCell ref="G167:K167"/>
    <mergeCell ref="N167:R167"/>
    <mergeCell ref="S167:U168"/>
    <mergeCell ref="B163:C163"/>
    <mergeCell ref="D163:E163"/>
    <mergeCell ref="G163:I163"/>
    <mergeCell ref="J163:K163"/>
    <mergeCell ref="L163:M163"/>
    <mergeCell ref="Q163:R163"/>
    <mergeCell ref="S163:U163"/>
    <mergeCell ref="L161:M161"/>
    <mergeCell ref="G162:I162"/>
    <mergeCell ref="J162:K162"/>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S112:U112"/>
    <mergeCell ref="B113:C113"/>
    <mergeCell ref="D113:E113"/>
    <mergeCell ref="L113:M113"/>
    <mergeCell ref="Q113:R113"/>
    <mergeCell ref="S113:U113"/>
    <mergeCell ref="B112:C112"/>
    <mergeCell ref="D112:E112"/>
    <mergeCell ref="L112:M112"/>
    <mergeCell ref="Q112:R112"/>
    <mergeCell ref="D110:E110"/>
    <mergeCell ref="G110:H110"/>
    <mergeCell ref="L110:M110"/>
    <mergeCell ref="Q110:R110"/>
    <mergeCell ref="S110:U110"/>
    <mergeCell ref="G111:H111"/>
    <mergeCell ref="Q111:R111"/>
    <mergeCell ref="D111:E111"/>
    <mergeCell ref="G112:H112"/>
    <mergeCell ref="G113:H113"/>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B145:C145"/>
    <mergeCell ref="D145:E145"/>
    <mergeCell ref="G145:I145"/>
    <mergeCell ref="J145:K145"/>
    <mergeCell ref="L145:M145"/>
    <mergeCell ref="Q145:R145"/>
    <mergeCell ref="S145:U145"/>
    <mergeCell ref="L143:M143"/>
    <mergeCell ref="G144:I144"/>
    <mergeCell ref="J144:K144"/>
    <mergeCell ref="L144:M144"/>
    <mergeCell ref="Q144:R144"/>
    <mergeCell ref="B143:C143"/>
    <mergeCell ref="D143:E143"/>
    <mergeCell ref="G143:I143"/>
    <mergeCell ref="J143:K143"/>
    <mergeCell ref="Q143:R143"/>
    <mergeCell ref="S143:U143"/>
    <mergeCell ref="B144:C144"/>
    <mergeCell ref="D144:E144"/>
    <mergeCell ref="S144:U144"/>
    <mergeCell ref="L149:M149"/>
    <mergeCell ref="S146:U146"/>
    <mergeCell ref="B147:C147"/>
    <mergeCell ref="D147:E147"/>
    <mergeCell ref="J147:K147"/>
    <mergeCell ref="L147:M147"/>
    <mergeCell ref="Q147:R147"/>
    <mergeCell ref="S147:U147"/>
    <mergeCell ref="B146:C146"/>
    <mergeCell ref="D146:E146"/>
    <mergeCell ref="J146:K146"/>
    <mergeCell ref="L146:M146"/>
    <mergeCell ref="Q146:R146"/>
    <mergeCell ref="B148:U148"/>
    <mergeCell ref="B149:C150"/>
    <mergeCell ref="D149:E150"/>
    <mergeCell ref="S152:U152"/>
    <mergeCell ref="J150:K150"/>
    <mergeCell ref="L150:M150"/>
    <mergeCell ref="Q150:R150"/>
    <mergeCell ref="F149:F150"/>
    <mergeCell ref="G149:K149"/>
    <mergeCell ref="N149:R149"/>
    <mergeCell ref="S149:U150"/>
    <mergeCell ref="G150:I150"/>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B151:C151"/>
    <mergeCell ref="D151:E151"/>
    <mergeCell ref="G151:I151"/>
    <mergeCell ref="J151:K151"/>
    <mergeCell ref="L151:M151"/>
    <mergeCell ref="Q151:R151"/>
    <mergeCell ref="S151:U151"/>
    <mergeCell ref="S156:U156"/>
    <mergeCell ref="B157:C157"/>
    <mergeCell ref="D157:E157"/>
    <mergeCell ref="G157:I157"/>
    <mergeCell ref="J157:K157"/>
    <mergeCell ref="L157:M157"/>
    <mergeCell ref="Q157:R157"/>
    <mergeCell ref="S157:U157"/>
    <mergeCell ref="B156:C156"/>
    <mergeCell ref="D156:E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G156:H156"/>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C160"/>
    <mergeCell ref="Q168:R168"/>
    <mergeCell ref="L167:M167"/>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G168:I168"/>
    <mergeCell ref="B169:C169"/>
    <mergeCell ref="L174:M174"/>
    <mergeCell ref="G175:I175"/>
    <mergeCell ref="J175:K175"/>
    <mergeCell ref="L175:M175"/>
    <mergeCell ref="Q175:R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2:C172"/>
    <mergeCell ref="D172:E172"/>
    <mergeCell ref="G172:I172"/>
    <mergeCell ref="J172:K172"/>
    <mergeCell ref="L172:M172"/>
    <mergeCell ref="Q172:R172"/>
    <mergeCell ref="S172:U172"/>
    <mergeCell ref="B173:C173"/>
    <mergeCell ref="D173:E173"/>
    <mergeCell ref="G173:I173"/>
    <mergeCell ref="J173:K173"/>
    <mergeCell ref="L173:M173"/>
    <mergeCell ref="G180:K180"/>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2:C192"/>
    <mergeCell ref="D192:E192"/>
    <mergeCell ref="G192:I192"/>
    <mergeCell ref="J192:K192"/>
    <mergeCell ref="L192:M192"/>
    <mergeCell ref="Q192:R192"/>
    <mergeCell ref="S192:U192"/>
    <mergeCell ref="B196:C196"/>
    <mergeCell ref="D196:E196"/>
    <mergeCell ref="J196:K196"/>
    <mergeCell ref="L196:M196"/>
    <mergeCell ref="Q196:R196"/>
    <mergeCell ref="S196:U196"/>
    <mergeCell ref="B202:C202"/>
    <mergeCell ref="D202:E202"/>
    <mergeCell ref="J202:K202"/>
    <mergeCell ref="L202:M202"/>
    <mergeCell ref="Q202:R202"/>
    <mergeCell ref="S202:U202"/>
    <mergeCell ref="G201:I201"/>
    <mergeCell ref="J201:K201"/>
    <mergeCell ref="L201:M201"/>
    <mergeCell ref="Q201:R201"/>
    <mergeCell ref="V199:W199"/>
    <mergeCell ref="D200:E201"/>
    <mergeCell ref="F200:F201"/>
    <mergeCell ref="G200:K200"/>
    <mergeCell ref="N200:R200"/>
    <mergeCell ref="S200:U201"/>
    <mergeCell ref="X199:Z199"/>
    <mergeCell ref="L200:M200"/>
    <mergeCell ref="B199:U199"/>
    <mergeCell ref="B200:C201"/>
    <mergeCell ref="S205:U205"/>
    <mergeCell ref="B206:C206"/>
    <mergeCell ref="D206:E206"/>
    <mergeCell ref="J206:K206"/>
    <mergeCell ref="L206:M206"/>
    <mergeCell ref="Q206:R206"/>
    <mergeCell ref="S206:U206"/>
    <mergeCell ref="B205:C205"/>
    <mergeCell ref="D205:E205"/>
    <mergeCell ref="J205:K205"/>
    <mergeCell ref="L205:M205"/>
    <mergeCell ref="Q205:R205"/>
    <mergeCell ref="S203:U203"/>
    <mergeCell ref="B204:C204"/>
    <mergeCell ref="D204:E204"/>
    <mergeCell ref="J204:K204"/>
    <mergeCell ref="L204:M204"/>
    <mergeCell ref="Q204:R204"/>
    <mergeCell ref="S204:U204"/>
    <mergeCell ref="B203:C203"/>
    <mergeCell ref="D203:E203"/>
    <mergeCell ref="J203:K203"/>
    <mergeCell ref="L203:M203"/>
    <mergeCell ref="Q203:R203"/>
    <mergeCell ref="S209:U209"/>
    <mergeCell ref="B210:C210"/>
    <mergeCell ref="D210:E210"/>
    <mergeCell ref="J210:K210"/>
    <mergeCell ref="L210:M210"/>
    <mergeCell ref="Q210:R210"/>
    <mergeCell ref="S210:U210"/>
    <mergeCell ref="B209:C209"/>
    <mergeCell ref="D209:E209"/>
    <mergeCell ref="J209:K209"/>
    <mergeCell ref="L209:M209"/>
    <mergeCell ref="Q209:R209"/>
    <mergeCell ref="S207:U207"/>
    <mergeCell ref="B208:C208"/>
    <mergeCell ref="D208:E208"/>
    <mergeCell ref="J208:K208"/>
    <mergeCell ref="L208:M208"/>
    <mergeCell ref="Q208:R208"/>
    <mergeCell ref="S208:U208"/>
    <mergeCell ref="B207:C207"/>
    <mergeCell ref="D207:E207"/>
    <mergeCell ref="J207:K207"/>
    <mergeCell ref="L207:M207"/>
    <mergeCell ref="Q207:R207"/>
    <mergeCell ref="S213:U213"/>
    <mergeCell ref="B214:C214"/>
    <mergeCell ref="D214:E214"/>
    <mergeCell ref="J214:K214"/>
    <mergeCell ref="L214:M214"/>
    <mergeCell ref="Q214:R214"/>
    <mergeCell ref="S214:U214"/>
    <mergeCell ref="B213:C213"/>
    <mergeCell ref="D213:E213"/>
    <mergeCell ref="J213:K213"/>
    <mergeCell ref="L213:M213"/>
    <mergeCell ref="Q213:R213"/>
    <mergeCell ref="S211:U211"/>
    <mergeCell ref="B212:C212"/>
    <mergeCell ref="D212:E212"/>
    <mergeCell ref="J212:K212"/>
    <mergeCell ref="L212:M212"/>
    <mergeCell ref="Q212:R212"/>
    <mergeCell ref="S212:U212"/>
    <mergeCell ref="B211:C211"/>
    <mergeCell ref="D211:E211"/>
    <mergeCell ref="J211:K211"/>
    <mergeCell ref="L211:M211"/>
    <mergeCell ref="Q211:R211"/>
    <mergeCell ref="S217:U217"/>
    <mergeCell ref="B218:C218"/>
    <mergeCell ref="D218:E218"/>
    <mergeCell ref="J218:K218"/>
    <mergeCell ref="L218:M218"/>
    <mergeCell ref="Q218:R218"/>
    <mergeCell ref="S218:U218"/>
    <mergeCell ref="B217:C217"/>
    <mergeCell ref="D217:E217"/>
    <mergeCell ref="J217:K217"/>
    <mergeCell ref="L217:M217"/>
    <mergeCell ref="Q217:R217"/>
    <mergeCell ref="S215:U215"/>
    <mergeCell ref="B216:C216"/>
    <mergeCell ref="D216:E216"/>
    <mergeCell ref="J216:K216"/>
    <mergeCell ref="L216:M216"/>
    <mergeCell ref="Q216:R216"/>
    <mergeCell ref="S216:U216"/>
    <mergeCell ref="B215:C215"/>
    <mergeCell ref="D215:E215"/>
    <mergeCell ref="J215:K215"/>
    <mergeCell ref="L215:M215"/>
    <mergeCell ref="Q215:R215"/>
    <mergeCell ref="Q235:R235"/>
    <mergeCell ref="S235:U235"/>
    <mergeCell ref="J221:K221"/>
    <mergeCell ref="L221:M221"/>
    <mergeCell ref="Q221:R221"/>
    <mergeCell ref="S219:U219"/>
    <mergeCell ref="B220:C220"/>
    <mergeCell ref="D220:E220"/>
    <mergeCell ref="J220:K220"/>
    <mergeCell ref="L220:M220"/>
    <mergeCell ref="Q220:R220"/>
    <mergeCell ref="S220:U220"/>
    <mergeCell ref="B219:C219"/>
    <mergeCell ref="D219:E219"/>
    <mergeCell ref="J219:K219"/>
    <mergeCell ref="L219:M219"/>
    <mergeCell ref="Q219:R219"/>
    <mergeCell ref="B226:C226"/>
    <mergeCell ref="D226:E226"/>
    <mergeCell ref="Q226:R226"/>
    <mergeCell ref="B225:C225"/>
    <mergeCell ref="D225:E225"/>
    <mergeCell ref="Q225:R225"/>
    <mergeCell ref="S223:U223"/>
    <mergeCell ref="B224:C224"/>
    <mergeCell ref="D224:E224"/>
    <mergeCell ref="Q224:R224"/>
    <mergeCell ref="B223:C223"/>
    <mergeCell ref="D223:E223"/>
    <mergeCell ref="J223:K223"/>
    <mergeCell ref="L223:M223"/>
    <mergeCell ref="Q223:R223"/>
    <mergeCell ref="L248:M248"/>
    <mergeCell ref="Q248:R248"/>
    <mergeCell ref="B250:E250"/>
    <mergeCell ref="L255:M255"/>
    <mergeCell ref="B254:U254"/>
    <mergeCell ref="B255:C256"/>
    <mergeCell ref="D255:E256"/>
    <mergeCell ref="F255:F256"/>
    <mergeCell ref="G256:I256"/>
    <mergeCell ref="J256:K256"/>
    <mergeCell ref="L256:M256"/>
    <mergeCell ref="Q256:R256"/>
    <mergeCell ref="B227:C227"/>
    <mergeCell ref="D227:E227"/>
    <mergeCell ref="L243:M243"/>
    <mergeCell ref="B234:C234"/>
    <mergeCell ref="D234:E234"/>
    <mergeCell ref="J234:K234"/>
    <mergeCell ref="L234:M234"/>
    <mergeCell ref="Q234:R234"/>
    <mergeCell ref="S234:U234"/>
    <mergeCell ref="L232:M232"/>
    <mergeCell ref="J233:K233"/>
    <mergeCell ref="L233:M233"/>
    <mergeCell ref="Q233:R233"/>
    <mergeCell ref="Q232:R232"/>
    <mergeCell ref="B233:C233"/>
    <mergeCell ref="D233:E233"/>
    <mergeCell ref="B235:C235"/>
    <mergeCell ref="D235:E235"/>
    <mergeCell ref="J235:K235"/>
    <mergeCell ref="L235:M235"/>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B268:C268"/>
    <mergeCell ref="B269:C269"/>
    <mergeCell ref="D169:E169"/>
    <mergeCell ref="G169:I169"/>
    <mergeCell ref="J169:K169"/>
    <mergeCell ref="L169:M169"/>
    <mergeCell ref="Q169:R169"/>
    <mergeCell ref="S169:U169"/>
    <mergeCell ref="D268:E268"/>
    <mergeCell ref="G268:I268"/>
    <mergeCell ref="J268:K268"/>
    <mergeCell ref="L268:M268"/>
    <mergeCell ref="Q268:R268"/>
    <mergeCell ref="Q270:R270"/>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J222:K222"/>
    <mergeCell ref="L222:M222"/>
    <mergeCell ref="Q222:R222"/>
    <mergeCell ref="S222:U222"/>
    <mergeCell ref="B221:C221"/>
    <mergeCell ref="D221:E221"/>
    <mergeCell ref="L267:M267"/>
    <mergeCell ref="Q267:R267"/>
    <mergeCell ref="S250:U250"/>
    <mergeCell ref="J250:K250"/>
    <mergeCell ref="L250:M250"/>
    <mergeCell ref="Q250:R250"/>
    <mergeCell ref="S248:U248"/>
    <mergeCell ref="J249:K249"/>
    <mergeCell ref="L249:M249"/>
    <mergeCell ref="Q249:R249"/>
    <mergeCell ref="S249:U249"/>
  </mergeCells>
  <hyperlinks>
    <hyperlink ref="Q247:R247" r:id="rId1" display="..\..\Varios\2019-10-07 Cálculos incumplimiento fondeo Ambiental.xlsx" xr:uid="{00000000-0004-0000-0200-000000000000}"/>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C1468C-6ABC-47C2-850A-9EC74BD102CA}">
  <dimension ref="B1:M69"/>
  <sheetViews>
    <sheetView zoomScale="85" zoomScaleNormal="85" workbookViewId="0">
      <selection activeCell="H54" sqref="H54:L67"/>
    </sheetView>
  </sheetViews>
  <sheetFormatPr baseColWidth="10" defaultColWidth="11.5703125" defaultRowHeight="15" x14ac:dyDescent="0.25"/>
  <cols>
    <col min="1" max="7" width="11.5703125" style="125"/>
    <col min="8" max="8" width="5.5703125" style="125" customWidth="1"/>
    <col min="9" max="9" width="19.7109375" style="125" customWidth="1"/>
    <col min="10" max="11" width="11.5703125" style="125"/>
    <col min="12" max="12" width="19.28515625" style="125" customWidth="1"/>
    <col min="13" max="16384" width="11.5703125" style="125"/>
  </cols>
  <sheetData>
    <row r="1" spans="2:13" ht="15" customHeight="1" x14ac:dyDescent="0.25">
      <c r="B1" s="1013" t="s">
        <v>328</v>
      </c>
      <c r="C1" s="1014"/>
      <c r="D1" s="1014"/>
      <c r="E1" s="1014"/>
      <c r="F1" s="1014"/>
      <c r="G1" s="1014"/>
      <c r="H1" s="1014"/>
      <c r="I1" s="1014"/>
      <c r="J1" s="1014"/>
      <c r="K1" s="1014"/>
      <c r="L1" s="1015"/>
    </row>
    <row r="2" spans="2:13" ht="15" customHeight="1" x14ac:dyDescent="0.25">
      <c r="B2" s="1016"/>
      <c r="C2" s="1017"/>
      <c r="D2" s="1017"/>
      <c r="E2" s="1017"/>
      <c r="F2" s="1017"/>
      <c r="G2" s="1017"/>
      <c r="H2" s="1017"/>
      <c r="I2" s="1017"/>
      <c r="J2" s="1017"/>
      <c r="K2" s="1017"/>
      <c r="L2" s="1018"/>
    </row>
    <row r="3" spans="2:13" ht="51.75" customHeight="1" x14ac:dyDescent="0.25">
      <c r="B3" s="1019" t="s">
        <v>374</v>
      </c>
      <c r="C3" s="1020"/>
      <c r="D3" s="1020"/>
      <c r="E3" s="1021"/>
      <c r="F3" s="153">
        <v>44083</v>
      </c>
      <c r="G3" s="1019" t="s">
        <v>375</v>
      </c>
      <c r="H3" s="1020"/>
      <c r="I3" s="1021"/>
      <c r="J3" s="1022">
        <v>44090</v>
      </c>
      <c r="K3" s="1023"/>
      <c r="L3" s="1024"/>
    </row>
    <row r="4" spans="2:13" ht="20.25" customHeight="1" x14ac:dyDescent="0.25">
      <c r="B4" s="1025" t="s">
        <v>326</v>
      </c>
      <c r="C4" s="1026"/>
      <c r="D4" s="1026"/>
      <c r="E4" s="1026"/>
      <c r="F4" s="1026"/>
      <c r="G4" s="1026"/>
      <c r="H4" s="1027"/>
      <c r="I4" s="192" t="s">
        <v>591</v>
      </c>
      <c r="J4" s="192" t="s">
        <v>2</v>
      </c>
      <c r="K4" s="1031" t="s">
        <v>0</v>
      </c>
      <c r="L4" s="1032"/>
    </row>
    <row r="5" spans="2:13" ht="18.75" customHeight="1" x14ac:dyDescent="0.25">
      <c r="B5" s="1028"/>
      <c r="C5" s="1029"/>
      <c r="D5" s="1029"/>
      <c r="E5" s="1029"/>
      <c r="F5" s="1029"/>
      <c r="G5" s="1029"/>
      <c r="H5" s="1030"/>
      <c r="I5" s="191" t="s">
        <v>592</v>
      </c>
      <c r="J5" s="192">
        <v>2</v>
      </c>
      <c r="K5" s="1031" t="s">
        <v>376</v>
      </c>
      <c r="L5" s="1032"/>
    </row>
    <row r="6" spans="2:13" ht="24" customHeight="1" x14ac:dyDescent="0.25">
      <c r="B6" s="998" t="s">
        <v>545</v>
      </c>
      <c r="C6" s="999"/>
      <c r="D6" s="999"/>
      <c r="E6" s="999"/>
      <c r="F6" s="999"/>
      <c r="G6" s="1000"/>
      <c r="H6" s="998" t="s">
        <v>546</v>
      </c>
      <c r="I6" s="999"/>
      <c r="J6" s="999"/>
      <c r="K6" s="999"/>
      <c r="L6" s="1000"/>
    </row>
    <row r="7" spans="2:13" x14ac:dyDescent="0.25">
      <c r="B7" s="998"/>
      <c r="C7" s="999"/>
      <c r="D7" s="999"/>
      <c r="E7" s="999"/>
      <c r="F7" s="999"/>
      <c r="G7" s="1000"/>
      <c r="H7" s="998"/>
      <c r="I7" s="999"/>
      <c r="J7" s="999"/>
      <c r="K7" s="999"/>
      <c r="L7" s="1000"/>
    </row>
    <row r="8" spans="2:13" x14ac:dyDescent="0.25">
      <c r="B8" s="998"/>
      <c r="C8" s="999"/>
      <c r="D8" s="999"/>
      <c r="E8" s="999"/>
      <c r="F8" s="999"/>
      <c r="G8" s="1000"/>
      <c r="H8" s="998"/>
      <c r="I8" s="999"/>
      <c r="J8" s="999"/>
      <c r="K8" s="999"/>
      <c r="L8" s="1000"/>
    </row>
    <row r="9" spans="2:13" ht="15" customHeight="1" x14ac:dyDescent="0.25">
      <c r="B9" s="998"/>
      <c r="C9" s="999"/>
      <c r="D9" s="999"/>
      <c r="E9" s="999"/>
      <c r="F9" s="999"/>
      <c r="G9" s="1000"/>
      <c r="H9" s="998"/>
      <c r="I9" s="999"/>
      <c r="J9" s="999"/>
      <c r="K9" s="999"/>
      <c r="L9" s="1000"/>
    </row>
    <row r="10" spans="2:13" ht="15" customHeight="1" x14ac:dyDescent="0.25">
      <c r="B10" s="998"/>
      <c r="C10" s="999"/>
      <c r="D10" s="999"/>
      <c r="E10" s="999"/>
      <c r="F10" s="999"/>
      <c r="G10" s="1000"/>
      <c r="H10" s="998"/>
      <c r="I10" s="999"/>
      <c r="J10" s="999"/>
      <c r="K10" s="999"/>
      <c r="L10" s="1000"/>
    </row>
    <row r="11" spans="2:13" ht="15" customHeight="1" x14ac:dyDescent="0.25">
      <c r="B11" s="998"/>
      <c r="C11" s="999"/>
      <c r="D11" s="999"/>
      <c r="E11" s="999"/>
      <c r="F11" s="999"/>
      <c r="G11" s="1000"/>
      <c r="H11" s="998"/>
      <c r="I11" s="999"/>
      <c r="J11" s="999"/>
      <c r="K11" s="999"/>
      <c r="L11" s="1000"/>
    </row>
    <row r="12" spans="2:13" ht="15" customHeight="1" x14ac:dyDescent="0.25">
      <c r="B12" s="998"/>
      <c r="C12" s="999"/>
      <c r="D12" s="999"/>
      <c r="E12" s="999"/>
      <c r="F12" s="999"/>
      <c r="G12" s="1000"/>
      <c r="H12" s="998"/>
      <c r="I12" s="999"/>
      <c r="J12" s="999"/>
      <c r="K12" s="999"/>
      <c r="L12" s="1000"/>
      <c r="M12" s="125" t="s">
        <v>642</v>
      </c>
    </row>
    <row r="13" spans="2:13" ht="15" customHeight="1" x14ac:dyDescent="0.25">
      <c r="B13" s="998"/>
      <c r="C13" s="999"/>
      <c r="D13" s="999"/>
      <c r="E13" s="999"/>
      <c r="F13" s="999"/>
      <c r="G13" s="1000"/>
      <c r="H13" s="998"/>
      <c r="I13" s="999"/>
      <c r="J13" s="999"/>
      <c r="K13" s="999"/>
      <c r="L13" s="1000"/>
    </row>
    <row r="14" spans="2:13" ht="15" customHeight="1" x14ac:dyDescent="0.25">
      <c r="B14" s="998"/>
      <c r="C14" s="999"/>
      <c r="D14" s="999"/>
      <c r="E14" s="999"/>
      <c r="F14" s="999"/>
      <c r="G14" s="1000"/>
      <c r="H14" s="998"/>
      <c r="I14" s="999"/>
      <c r="J14" s="999"/>
      <c r="K14" s="999"/>
      <c r="L14" s="1000"/>
    </row>
    <row r="15" spans="2:13" ht="15" customHeight="1" x14ac:dyDescent="0.25">
      <c r="B15" s="998"/>
      <c r="C15" s="999"/>
      <c r="D15" s="999"/>
      <c r="E15" s="999"/>
      <c r="F15" s="999"/>
      <c r="G15" s="1000"/>
      <c r="H15" s="998"/>
      <c r="I15" s="999"/>
      <c r="J15" s="999"/>
      <c r="K15" s="999"/>
      <c r="L15" s="1000"/>
    </row>
    <row r="16" spans="2:13" ht="15" customHeight="1" x14ac:dyDescent="0.25">
      <c r="B16" s="998"/>
      <c r="C16" s="999"/>
      <c r="D16" s="999"/>
      <c r="E16" s="999"/>
      <c r="F16" s="999"/>
      <c r="G16" s="1000"/>
      <c r="H16" s="998"/>
      <c r="I16" s="999"/>
      <c r="J16" s="999"/>
      <c r="K16" s="999"/>
      <c r="L16" s="1000"/>
    </row>
    <row r="17" spans="2:12" ht="15" customHeight="1" x14ac:dyDescent="0.25">
      <c r="B17" s="998"/>
      <c r="C17" s="999"/>
      <c r="D17" s="999"/>
      <c r="E17" s="999"/>
      <c r="F17" s="999"/>
      <c r="G17" s="1000"/>
      <c r="H17" s="998"/>
      <c r="I17" s="999"/>
      <c r="J17" s="999"/>
      <c r="K17" s="999"/>
      <c r="L17" s="1000"/>
    </row>
    <row r="18" spans="2:12" ht="15" customHeight="1" x14ac:dyDescent="0.25">
      <c r="B18" s="998"/>
      <c r="C18" s="999"/>
      <c r="D18" s="999"/>
      <c r="E18" s="999"/>
      <c r="F18" s="999"/>
      <c r="G18" s="1000"/>
      <c r="H18" s="998"/>
      <c r="I18" s="999"/>
      <c r="J18" s="999"/>
      <c r="K18" s="999"/>
      <c r="L18" s="1000"/>
    </row>
    <row r="19" spans="2:12" ht="15" customHeight="1" thickBot="1" x14ac:dyDescent="0.3">
      <c r="B19" s="998"/>
      <c r="C19" s="999"/>
      <c r="D19" s="999"/>
      <c r="E19" s="999"/>
      <c r="F19" s="999"/>
      <c r="G19" s="1000"/>
      <c r="H19" s="998"/>
      <c r="I19" s="999"/>
      <c r="J19" s="999"/>
      <c r="K19" s="999"/>
      <c r="L19" s="1000"/>
    </row>
    <row r="20" spans="2:12" ht="15" customHeight="1" x14ac:dyDescent="0.25">
      <c r="B20" s="1001" t="s">
        <v>974</v>
      </c>
      <c r="C20" s="1002"/>
      <c r="D20" s="1002"/>
      <c r="E20" s="1002"/>
      <c r="F20" s="1002"/>
      <c r="G20" s="1003"/>
      <c r="H20" s="1007" t="s">
        <v>1288</v>
      </c>
      <c r="I20" s="1008"/>
      <c r="J20" s="1008"/>
      <c r="K20" s="1008"/>
      <c r="L20" s="1009"/>
    </row>
    <row r="21" spans="2:12" ht="36.75" customHeight="1" thickBot="1" x14ac:dyDescent="0.3">
      <c r="B21" s="1004"/>
      <c r="C21" s="1005"/>
      <c r="D21" s="1005"/>
      <c r="E21" s="1005"/>
      <c r="F21" s="1005"/>
      <c r="G21" s="1006"/>
      <c r="H21" s="1010"/>
      <c r="I21" s="1011"/>
      <c r="J21" s="1011"/>
      <c r="K21" s="1011"/>
      <c r="L21" s="1012"/>
    </row>
    <row r="22" spans="2:12" ht="15" customHeight="1" x14ac:dyDescent="0.25">
      <c r="B22" s="995" t="s">
        <v>606</v>
      </c>
      <c r="C22" s="996"/>
      <c r="D22" s="996"/>
      <c r="E22" s="996"/>
      <c r="F22" s="996"/>
      <c r="G22" s="997"/>
      <c r="H22" s="995" t="s">
        <v>607</v>
      </c>
      <c r="I22" s="996"/>
      <c r="J22" s="996"/>
      <c r="K22" s="996"/>
      <c r="L22" s="997"/>
    </row>
    <row r="23" spans="2:12" ht="15" customHeight="1" x14ac:dyDescent="0.25">
      <c r="B23" s="998"/>
      <c r="C23" s="999"/>
      <c r="D23" s="999"/>
      <c r="E23" s="999"/>
      <c r="F23" s="999"/>
      <c r="G23" s="1000"/>
      <c r="H23" s="998"/>
      <c r="I23" s="999"/>
      <c r="J23" s="999"/>
      <c r="K23" s="999"/>
      <c r="L23" s="1000"/>
    </row>
    <row r="24" spans="2:12" x14ac:dyDescent="0.25">
      <c r="B24" s="998"/>
      <c r="C24" s="999"/>
      <c r="D24" s="999"/>
      <c r="E24" s="999"/>
      <c r="F24" s="999"/>
      <c r="G24" s="1000"/>
      <c r="H24" s="998"/>
      <c r="I24" s="999"/>
      <c r="J24" s="999"/>
      <c r="K24" s="999"/>
      <c r="L24" s="1000"/>
    </row>
    <row r="25" spans="2:12" ht="15" customHeight="1" x14ac:dyDescent="0.25">
      <c r="B25" s="998"/>
      <c r="C25" s="999"/>
      <c r="D25" s="999"/>
      <c r="E25" s="999"/>
      <c r="F25" s="999"/>
      <c r="G25" s="1000"/>
      <c r="H25" s="998"/>
      <c r="I25" s="999"/>
      <c r="J25" s="999"/>
      <c r="K25" s="999"/>
      <c r="L25" s="1000"/>
    </row>
    <row r="26" spans="2:12" ht="15" customHeight="1" x14ac:dyDescent="0.25">
      <c r="B26" s="998"/>
      <c r="C26" s="999"/>
      <c r="D26" s="999"/>
      <c r="E26" s="999"/>
      <c r="F26" s="999"/>
      <c r="G26" s="1000"/>
      <c r="H26" s="998"/>
      <c r="I26" s="999"/>
      <c r="J26" s="999"/>
      <c r="K26" s="999"/>
      <c r="L26" s="1000"/>
    </row>
    <row r="27" spans="2:12" ht="15" customHeight="1" x14ac:dyDescent="0.25">
      <c r="B27" s="998"/>
      <c r="C27" s="999"/>
      <c r="D27" s="999"/>
      <c r="E27" s="999"/>
      <c r="F27" s="999"/>
      <c r="G27" s="1000"/>
      <c r="H27" s="998"/>
      <c r="I27" s="999"/>
      <c r="J27" s="999"/>
      <c r="K27" s="999"/>
      <c r="L27" s="1000"/>
    </row>
    <row r="28" spans="2:12" ht="15" customHeight="1" x14ac:dyDescent="0.25">
      <c r="B28" s="998"/>
      <c r="C28" s="999"/>
      <c r="D28" s="999"/>
      <c r="E28" s="999"/>
      <c r="F28" s="999"/>
      <c r="G28" s="1000"/>
      <c r="H28" s="998"/>
      <c r="I28" s="999"/>
      <c r="J28" s="999"/>
      <c r="K28" s="999"/>
      <c r="L28" s="1000"/>
    </row>
    <row r="29" spans="2:12" ht="15" customHeight="1" x14ac:dyDescent="0.25">
      <c r="B29" s="998"/>
      <c r="C29" s="999"/>
      <c r="D29" s="999"/>
      <c r="E29" s="999"/>
      <c r="F29" s="999"/>
      <c r="G29" s="1000"/>
      <c r="H29" s="998"/>
      <c r="I29" s="999"/>
      <c r="J29" s="999"/>
      <c r="K29" s="999"/>
      <c r="L29" s="1000"/>
    </row>
    <row r="30" spans="2:12" ht="15" customHeight="1" x14ac:dyDescent="0.25">
      <c r="B30" s="998"/>
      <c r="C30" s="999"/>
      <c r="D30" s="999"/>
      <c r="E30" s="999"/>
      <c r="F30" s="999"/>
      <c r="G30" s="1000"/>
      <c r="H30" s="998"/>
      <c r="I30" s="999"/>
      <c r="J30" s="999"/>
      <c r="K30" s="999"/>
      <c r="L30" s="1000"/>
    </row>
    <row r="31" spans="2:12" ht="15" customHeight="1" x14ac:dyDescent="0.25">
      <c r="B31" s="998"/>
      <c r="C31" s="999"/>
      <c r="D31" s="999"/>
      <c r="E31" s="999"/>
      <c r="F31" s="999"/>
      <c r="G31" s="1000"/>
      <c r="H31" s="998"/>
      <c r="I31" s="999"/>
      <c r="J31" s="999"/>
      <c r="K31" s="999"/>
      <c r="L31" s="1000"/>
    </row>
    <row r="32" spans="2:12" ht="15" customHeight="1" x14ac:dyDescent="0.25">
      <c r="B32" s="998"/>
      <c r="C32" s="999"/>
      <c r="D32" s="999"/>
      <c r="E32" s="999"/>
      <c r="F32" s="999"/>
      <c r="G32" s="1000"/>
      <c r="H32" s="998"/>
      <c r="I32" s="999"/>
      <c r="J32" s="999"/>
      <c r="K32" s="999"/>
      <c r="L32" s="1000"/>
    </row>
    <row r="33" spans="2:12" ht="15" customHeight="1" x14ac:dyDescent="0.25">
      <c r="B33" s="998"/>
      <c r="C33" s="999"/>
      <c r="D33" s="999"/>
      <c r="E33" s="999"/>
      <c r="F33" s="999"/>
      <c r="G33" s="1000"/>
      <c r="H33" s="998"/>
      <c r="I33" s="999"/>
      <c r="J33" s="999"/>
      <c r="K33" s="999"/>
      <c r="L33" s="1000"/>
    </row>
    <row r="34" spans="2:12" ht="15" customHeight="1" x14ac:dyDescent="0.25">
      <c r="B34" s="998"/>
      <c r="C34" s="999"/>
      <c r="D34" s="999"/>
      <c r="E34" s="999"/>
      <c r="F34" s="999"/>
      <c r="G34" s="1000"/>
      <c r="H34" s="998"/>
      <c r="I34" s="999"/>
      <c r="J34" s="999"/>
      <c r="K34" s="999"/>
      <c r="L34" s="1000"/>
    </row>
    <row r="35" spans="2:12" ht="41.25" customHeight="1" thickBot="1" x14ac:dyDescent="0.3">
      <c r="B35" s="998"/>
      <c r="C35" s="999"/>
      <c r="D35" s="999"/>
      <c r="E35" s="999"/>
      <c r="F35" s="999"/>
      <c r="G35" s="1000"/>
      <c r="H35" s="998"/>
      <c r="I35" s="999"/>
      <c r="J35" s="999"/>
      <c r="K35" s="999"/>
      <c r="L35" s="1000"/>
    </row>
    <row r="36" spans="2:12" ht="33.75" customHeight="1" x14ac:dyDescent="0.25">
      <c r="B36" s="1001" t="s">
        <v>1289</v>
      </c>
      <c r="C36" s="1002"/>
      <c r="D36" s="1002"/>
      <c r="E36" s="1002"/>
      <c r="F36" s="1002"/>
      <c r="G36" s="1003"/>
      <c r="H36" s="1007" t="s">
        <v>1290</v>
      </c>
      <c r="I36" s="1008"/>
      <c r="J36" s="1008"/>
      <c r="K36" s="1008"/>
      <c r="L36" s="1009"/>
    </row>
    <row r="37" spans="2:12" ht="15" customHeight="1" thickBot="1" x14ac:dyDescent="0.3">
      <c r="B37" s="1004"/>
      <c r="C37" s="1005"/>
      <c r="D37" s="1005"/>
      <c r="E37" s="1005"/>
      <c r="F37" s="1005"/>
      <c r="G37" s="1006"/>
      <c r="H37" s="1010"/>
      <c r="I37" s="1011"/>
      <c r="J37" s="1011"/>
      <c r="K37" s="1011"/>
      <c r="L37" s="1012"/>
    </row>
    <row r="38" spans="2:12" x14ac:dyDescent="0.25">
      <c r="B38" s="995" t="s">
        <v>606</v>
      </c>
      <c r="C38" s="996"/>
      <c r="D38" s="996"/>
      <c r="E38" s="996"/>
      <c r="F38" s="996"/>
      <c r="G38" s="997"/>
      <c r="H38" s="995" t="s">
        <v>607</v>
      </c>
      <c r="I38" s="996"/>
      <c r="J38" s="996"/>
      <c r="K38" s="996"/>
      <c r="L38" s="997"/>
    </row>
    <row r="39" spans="2:12" x14ac:dyDescent="0.25">
      <c r="B39" s="998"/>
      <c r="C39" s="999"/>
      <c r="D39" s="999"/>
      <c r="E39" s="999"/>
      <c r="F39" s="999"/>
      <c r="G39" s="1000"/>
      <c r="H39" s="998"/>
      <c r="I39" s="999"/>
      <c r="J39" s="999"/>
      <c r="K39" s="999"/>
      <c r="L39" s="1000"/>
    </row>
    <row r="40" spans="2:12" x14ac:dyDescent="0.25">
      <c r="B40" s="998"/>
      <c r="C40" s="999"/>
      <c r="D40" s="999"/>
      <c r="E40" s="999"/>
      <c r="F40" s="999"/>
      <c r="G40" s="1000"/>
      <c r="H40" s="998"/>
      <c r="I40" s="999"/>
      <c r="J40" s="999"/>
      <c r="K40" s="999"/>
      <c r="L40" s="1000"/>
    </row>
    <row r="41" spans="2:12" x14ac:dyDescent="0.25">
      <c r="B41" s="998"/>
      <c r="C41" s="999"/>
      <c r="D41" s="999"/>
      <c r="E41" s="999"/>
      <c r="F41" s="999"/>
      <c r="G41" s="1000"/>
      <c r="H41" s="998"/>
      <c r="I41" s="999"/>
      <c r="J41" s="999"/>
      <c r="K41" s="999"/>
      <c r="L41" s="1000"/>
    </row>
    <row r="42" spans="2:12" x14ac:dyDescent="0.25">
      <c r="B42" s="998"/>
      <c r="C42" s="999"/>
      <c r="D42" s="999"/>
      <c r="E42" s="999"/>
      <c r="F42" s="999"/>
      <c r="G42" s="1000"/>
      <c r="H42" s="998"/>
      <c r="I42" s="999"/>
      <c r="J42" s="999"/>
      <c r="K42" s="999"/>
      <c r="L42" s="1000"/>
    </row>
    <row r="43" spans="2:12" x14ac:dyDescent="0.25">
      <c r="B43" s="998"/>
      <c r="C43" s="999"/>
      <c r="D43" s="999"/>
      <c r="E43" s="999"/>
      <c r="F43" s="999"/>
      <c r="G43" s="1000"/>
      <c r="H43" s="998"/>
      <c r="I43" s="999"/>
      <c r="J43" s="999"/>
      <c r="K43" s="999"/>
      <c r="L43" s="1000"/>
    </row>
    <row r="44" spans="2:12" x14ac:dyDescent="0.25">
      <c r="B44" s="998"/>
      <c r="C44" s="999"/>
      <c r="D44" s="999"/>
      <c r="E44" s="999"/>
      <c r="F44" s="999"/>
      <c r="G44" s="1000"/>
      <c r="H44" s="998"/>
      <c r="I44" s="999"/>
      <c r="J44" s="999"/>
      <c r="K44" s="999"/>
      <c r="L44" s="1000"/>
    </row>
    <row r="45" spans="2:12" x14ac:dyDescent="0.25">
      <c r="B45" s="998"/>
      <c r="C45" s="999"/>
      <c r="D45" s="999"/>
      <c r="E45" s="999"/>
      <c r="F45" s="999"/>
      <c r="G45" s="1000"/>
      <c r="H45" s="998"/>
      <c r="I45" s="999"/>
      <c r="J45" s="999"/>
      <c r="K45" s="999"/>
      <c r="L45" s="1000"/>
    </row>
    <row r="46" spans="2:12" x14ac:dyDescent="0.25">
      <c r="B46" s="998"/>
      <c r="C46" s="999"/>
      <c r="D46" s="999"/>
      <c r="E46" s="999"/>
      <c r="F46" s="999"/>
      <c r="G46" s="1000"/>
      <c r="H46" s="998"/>
      <c r="I46" s="999"/>
      <c r="J46" s="999"/>
      <c r="K46" s="999"/>
      <c r="L46" s="1000"/>
    </row>
    <row r="47" spans="2:12" x14ac:dyDescent="0.25">
      <c r="B47" s="998"/>
      <c r="C47" s="999"/>
      <c r="D47" s="999"/>
      <c r="E47" s="999"/>
      <c r="F47" s="999"/>
      <c r="G47" s="1000"/>
      <c r="H47" s="998"/>
      <c r="I47" s="999"/>
      <c r="J47" s="999"/>
      <c r="K47" s="999"/>
      <c r="L47" s="1000"/>
    </row>
    <row r="48" spans="2:12" x14ac:dyDescent="0.25">
      <c r="B48" s="998"/>
      <c r="C48" s="999"/>
      <c r="D48" s="999"/>
      <c r="E48" s="999"/>
      <c r="F48" s="999"/>
      <c r="G48" s="1000"/>
      <c r="H48" s="998"/>
      <c r="I48" s="999"/>
      <c r="J48" s="999"/>
      <c r="K48" s="999"/>
      <c r="L48" s="1000"/>
    </row>
    <row r="49" spans="2:12" x14ac:dyDescent="0.25">
      <c r="B49" s="998"/>
      <c r="C49" s="999"/>
      <c r="D49" s="999"/>
      <c r="E49" s="999"/>
      <c r="F49" s="999"/>
      <c r="G49" s="1000"/>
      <c r="H49" s="998"/>
      <c r="I49" s="999"/>
      <c r="J49" s="999"/>
      <c r="K49" s="999"/>
      <c r="L49" s="1000"/>
    </row>
    <row r="50" spans="2:12" x14ac:dyDescent="0.25">
      <c r="B50" s="998"/>
      <c r="C50" s="999"/>
      <c r="D50" s="999"/>
      <c r="E50" s="999"/>
      <c r="F50" s="999"/>
      <c r="G50" s="1000"/>
      <c r="H50" s="998"/>
      <c r="I50" s="999"/>
      <c r="J50" s="999"/>
      <c r="K50" s="999"/>
      <c r="L50" s="1000"/>
    </row>
    <row r="51" spans="2:12" ht="47.25" customHeight="1" thickBot="1" x14ac:dyDescent="0.3">
      <c r="B51" s="998"/>
      <c r="C51" s="999"/>
      <c r="D51" s="999"/>
      <c r="E51" s="999"/>
      <c r="F51" s="999"/>
      <c r="G51" s="1000"/>
      <c r="H51" s="998"/>
      <c r="I51" s="999"/>
      <c r="J51" s="999"/>
      <c r="K51" s="999"/>
      <c r="L51" s="1000"/>
    </row>
    <row r="52" spans="2:12" x14ac:dyDescent="0.25">
      <c r="B52" s="1001" t="s">
        <v>1291</v>
      </c>
      <c r="C52" s="1002"/>
      <c r="D52" s="1002"/>
      <c r="E52" s="1002"/>
      <c r="F52" s="1002"/>
      <c r="G52" s="1003"/>
      <c r="H52" s="1007" t="s">
        <v>1292</v>
      </c>
      <c r="I52" s="1008"/>
      <c r="J52" s="1008"/>
      <c r="K52" s="1008"/>
      <c r="L52" s="1009"/>
    </row>
    <row r="53" spans="2:12" ht="33.75" customHeight="1" thickBot="1" x14ac:dyDescent="0.3">
      <c r="B53" s="1004"/>
      <c r="C53" s="1005"/>
      <c r="D53" s="1005"/>
      <c r="E53" s="1005"/>
      <c r="F53" s="1005"/>
      <c r="G53" s="1006"/>
      <c r="H53" s="1010"/>
      <c r="I53" s="1011"/>
      <c r="J53" s="1011"/>
      <c r="K53" s="1011"/>
      <c r="L53" s="1012"/>
    </row>
    <row r="54" spans="2:12" x14ac:dyDescent="0.25">
      <c r="B54" s="995" t="s">
        <v>606</v>
      </c>
      <c r="C54" s="996"/>
      <c r="D54" s="996"/>
      <c r="E54" s="996"/>
      <c r="F54" s="996"/>
      <c r="G54" s="997"/>
      <c r="H54" s="995" t="s">
        <v>607</v>
      </c>
      <c r="I54" s="996"/>
      <c r="J54" s="996"/>
      <c r="K54" s="996"/>
      <c r="L54" s="997"/>
    </row>
    <row r="55" spans="2:12" x14ac:dyDescent="0.25">
      <c r="B55" s="998"/>
      <c r="C55" s="999"/>
      <c r="D55" s="999"/>
      <c r="E55" s="999"/>
      <c r="F55" s="999"/>
      <c r="G55" s="1000"/>
      <c r="H55" s="998"/>
      <c r="I55" s="999"/>
      <c r="J55" s="999"/>
      <c r="K55" s="999"/>
      <c r="L55" s="1000"/>
    </row>
    <row r="56" spans="2:12" x14ac:dyDescent="0.25">
      <c r="B56" s="998"/>
      <c r="C56" s="999"/>
      <c r="D56" s="999"/>
      <c r="E56" s="999"/>
      <c r="F56" s="999"/>
      <c r="G56" s="1000"/>
      <c r="H56" s="998"/>
      <c r="I56" s="999"/>
      <c r="J56" s="999"/>
      <c r="K56" s="999"/>
      <c r="L56" s="1000"/>
    </row>
    <row r="57" spans="2:12" x14ac:dyDescent="0.25">
      <c r="B57" s="998"/>
      <c r="C57" s="999"/>
      <c r="D57" s="999"/>
      <c r="E57" s="999"/>
      <c r="F57" s="999"/>
      <c r="G57" s="1000"/>
      <c r="H57" s="998"/>
      <c r="I57" s="999"/>
      <c r="J57" s="999"/>
      <c r="K57" s="999"/>
      <c r="L57" s="1000"/>
    </row>
    <row r="58" spans="2:12" x14ac:dyDescent="0.25">
      <c r="B58" s="998"/>
      <c r="C58" s="999"/>
      <c r="D58" s="999"/>
      <c r="E58" s="999"/>
      <c r="F58" s="999"/>
      <c r="G58" s="1000"/>
      <c r="H58" s="998"/>
      <c r="I58" s="999"/>
      <c r="J58" s="999"/>
      <c r="K58" s="999"/>
      <c r="L58" s="1000"/>
    </row>
    <row r="59" spans="2:12" x14ac:dyDescent="0.25">
      <c r="B59" s="998"/>
      <c r="C59" s="999"/>
      <c r="D59" s="999"/>
      <c r="E59" s="999"/>
      <c r="F59" s="999"/>
      <c r="G59" s="1000"/>
      <c r="H59" s="998"/>
      <c r="I59" s="999"/>
      <c r="J59" s="999"/>
      <c r="K59" s="999"/>
      <c r="L59" s="1000"/>
    </row>
    <row r="60" spans="2:12" x14ac:dyDescent="0.25">
      <c r="B60" s="998"/>
      <c r="C60" s="999"/>
      <c r="D60" s="999"/>
      <c r="E60" s="999"/>
      <c r="F60" s="999"/>
      <c r="G60" s="1000"/>
      <c r="H60" s="998"/>
      <c r="I60" s="999"/>
      <c r="J60" s="999"/>
      <c r="K60" s="999"/>
      <c r="L60" s="1000"/>
    </row>
    <row r="61" spans="2:12" x14ac:dyDescent="0.25">
      <c r="B61" s="998"/>
      <c r="C61" s="999"/>
      <c r="D61" s="999"/>
      <c r="E61" s="999"/>
      <c r="F61" s="999"/>
      <c r="G61" s="1000"/>
      <c r="H61" s="998"/>
      <c r="I61" s="999"/>
      <c r="J61" s="999"/>
      <c r="K61" s="999"/>
      <c r="L61" s="1000"/>
    </row>
    <row r="62" spans="2:12" x14ac:dyDescent="0.25">
      <c r="B62" s="998"/>
      <c r="C62" s="999"/>
      <c r="D62" s="999"/>
      <c r="E62" s="999"/>
      <c r="F62" s="999"/>
      <c r="G62" s="1000"/>
      <c r="H62" s="998"/>
      <c r="I62" s="999"/>
      <c r="J62" s="999"/>
      <c r="K62" s="999"/>
      <c r="L62" s="1000"/>
    </row>
    <row r="63" spans="2:12" x14ac:dyDescent="0.25">
      <c r="B63" s="998"/>
      <c r="C63" s="999"/>
      <c r="D63" s="999"/>
      <c r="E63" s="999"/>
      <c r="F63" s="999"/>
      <c r="G63" s="1000"/>
      <c r="H63" s="998"/>
      <c r="I63" s="999"/>
      <c r="J63" s="999"/>
      <c r="K63" s="999"/>
      <c r="L63" s="1000"/>
    </row>
    <row r="64" spans="2:12" x14ac:dyDescent="0.25">
      <c r="B64" s="998"/>
      <c r="C64" s="999"/>
      <c r="D64" s="999"/>
      <c r="E64" s="999"/>
      <c r="F64" s="999"/>
      <c r="G64" s="1000"/>
      <c r="H64" s="998"/>
      <c r="I64" s="999"/>
      <c r="J64" s="999"/>
      <c r="K64" s="999"/>
      <c r="L64" s="1000"/>
    </row>
    <row r="65" spans="2:12" x14ac:dyDescent="0.25">
      <c r="B65" s="998"/>
      <c r="C65" s="999"/>
      <c r="D65" s="999"/>
      <c r="E65" s="999"/>
      <c r="F65" s="999"/>
      <c r="G65" s="1000"/>
      <c r="H65" s="998"/>
      <c r="I65" s="999"/>
      <c r="J65" s="999"/>
      <c r="K65" s="999"/>
      <c r="L65" s="1000"/>
    </row>
    <row r="66" spans="2:12" x14ac:dyDescent="0.25">
      <c r="B66" s="998"/>
      <c r="C66" s="999"/>
      <c r="D66" s="999"/>
      <c r="E66" s="999"/>
      <c r="F66" s="999"/>
      <c r="G66" s="1000"/>
      <c r="H66" s="998"/>
      <c r="I66" s="999"/>
      <c r="J66" s="999"/>
      <c r="K66" s="999"/>
      <c r="L66" s="1000"/>
    </row>
    <row r="67" spans="2:12" ht="45.75" customHeight="1" thickBot="1" x14ac:dyDescent="0.3">
      <c r="B67" s="998"/>
      <c r="C67" s="999"/>
      <c r="D67" s="999"/>
      <c r="E67" s="999"/>
      <c r="F67" s="999"/>
      <c r="G67" s="1000"/>
      <c r="H67" s="998"/>
      <c r="I67" s="999"/>
      <c r="J67" s="999"/>
      <c r="K67" s="999"/>
      <c r="L67" s="1000"/>
    </row>
    <row r="68" spans="2:12" x14ac:dyDescent="0.25">
      <c r="B68" s="1001" t="s">
        <v>1293</v>
      </c>
      <c r="C68" s="1002"/>
      <c r="D68" s="1002"/>
      <c r="E68" s="1002"/>
      <c r="F68" s="1002"/>
      <c r="G68" s="1003"/>
      <c r="H68" s="1007"/>
      <c r="I68" s="1008"/>
      <c r="J68" s="1008"/>
      <c r="K68" s="1008"/>
      <c r="L68" s="1009"/>
    </row>
    <row r="69" spans="2:12" ht="36.75" customHeight="1" thickBot="1" x14ac:dyDescent="0.3">
      <c r="B69" s="1004"/>
      <c r="C69" s="1005"/>
      <c r="D69" s="1005"/>
      <c r="E69" s="1005"/>
      <c r="F69" s="1005"/>
      <c r="G69" s="1006"/>
      <c r="H69" s="1010"/>
      <c r="I69" s="1011"/>
      <c r="J69" s="1011"/>
      <c r="K69" s="1011"/>
      <c r="L69" s="1012"/>
    </row>
  </sheetData>
  <mergeCells count="23">
    <mergeCell ref="B1:L2"/>
    <mergeCell ref="B3:E3"/>
    <mergeCell ref="G3:I3"/>
    <mergeCell ref="J3:L3"/>
    <mergeCell ref="B4:H5"/>
    <mergeCell ref="K4:L4"/>
    <mergeCell ref="K5:L5"/>
    <mergeCell ref="B6:G19"/>
    <mergeCell ref="H6:L19"/>
    <mergeCell ref="B20:G21"/>
    <mergeCell ref="H20:L21"/>
    <mergeCell ref="B22:G35"/>
    <mergeCell ref="H22:L35"/>
    <mergeCell ref="B54:G67"/>
    <mergeCell ref="H54:L67"/>
    <mergeCell ref="B68:G69"/>
    <mergeCell ref="H68:L69"/>
    <mergeCell ref="B36:G37"/>
    <mergeCell ref="H36:L37"/>
    <mergeCell ref="B38:G51"/>
    <mergeCell ref="H38:L51"/>
    <mergeCell ref="B52:G53"/>
    <mergeCell ref="H52:L53"/>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zoomScale="85" zoomScaleNormal="85" zoomScaleSheetLayoutView="85" zoomScalePageLayoutView="110" workbookViewId="0">
      <selection activeCell="B118" sqref="B118:G131"/>
    </sheetView>
  </sheetViews>
  <sheetFormatPr baseColWidth="10" defaultColWidth="11.42578125" defaultRowHeight="15" x14ac:dyDescent="0.25"/>
  <cols>
    <col min="1" max="1" width="3.7109375" style="126" customWidth="1"/>
    <col min="2" max="2" width="4.7109375" style="126" customWidth="1"/>
    <col min="3" max="3" width="8.28515625" style="126" customWidth="1"/>
    <col min="4" max="4" width="8" style="126" customWidth="1"/>
    <col min="5" max="5" width="11.42578125" style="126"/>
    <col min="6" max="6" width="12" style="126" customWidth="1"/>
    <col min="7" max="7" width="9.5703125" style="126" customWidth="1"/>
    <col min="8" max="8" width="8.5703125" style="126" customWidth="1"/>
    <col min="9" max="9" width="22.42578125" style="126" customWidth="1"/>
    <col min="10" max="10" width="13" style="126" customWidth="1"/>
    <col min="11" max="11" width="13.42578125" style="126" customWidth="1"/>
    <col min="12" max="12" width="9.5703125" style="126" customWidth="1"/>
    <col min="13" max="13" width="11.42578125" style="126" hidden="1" customWidth="1"/>
    <col min="14" max="16384" width="11.42578125" style="126"/>
  </cols>
  <sheetData>
    <row r="1" spans="2:12" ht="27.75" customHeight="1" x14ac:dyDescent="0.25">
      <c r="B1" s="1013" t="s">
        <v>328</v>
      </c>
      <c r="C1" s="1014"/>
      <c r="D1" s="1014"/>
      <c r="E1" s="1014"/>
      <c r="F1" s="1014"/>
      <c r="G1" s="1014"/>
      <c r="H1" s="1014"/>
      <c r="I1" s="1014"/>
      <c r="J1" s="1014"/>
      <c r="K1" s="1014"/>
      <c r="L1" s="1015"/>
    </row>
    <row r="2" spans="2:12" ht="11.25" customHeight="1" x14ac:dyDescent="0.25">
      <c r="B2" s="1016"/>
      <c r="C2" s="1017"/>
      <c r="D2" s="1017"/>
      <c r="E2" s="1017"/>
      <c r="F2" s="1017"/>
      <c r="G2" s="1017"/>
      <c r="H2" s="1017"/>
      <c r="I2" s="1017"/>
      <c r="J2" s="1017"/>
      <c r="K2" s="1017"/>
      <c r="L2" s="1018"/>
    </row>
    <row r="3" spans="2:12" ht="24.95" customHeight="1" x14ac:dyDescent="0.25">
      <c r="B3" s="1019" t="s">
        <v>374</v>
      </c>
      <c r="C3" s="1020"/>
      <c r="D3" s="1020"/>
      <c r="E3" s="1021"/>
      <c r="F3" s="188">
        <v>44084</v>
      </c>
      <c r="G3" s="1019" t="s">
        <v>375</v>
      </c>
      <c r="H3" s="1020"/>
      <c r="I3" s="1021"/>
      <c r="J3" s="1034">
        <v>44090</v>
      </c>
      <c r="K3" s="1035"/>
      <c r="L3" s="1036"/>
    </row>
    <row r="4" spans="2:12" ht="24.95" customHeight="1" x14ac:dyDescent="0.25">
      <c r="B4" s="1025" t="s">
        <v>326</v>
      </c>
      <c r="C4" s="1026"/>
      <c r="D4" s="1026"/>
      <c r="E4" s="1026"/>
      <c r="F4" s="1026"/>
      <c r="G4" s="1026"/>
      <c r="H4" s="1027"/>
      <c r="I4" s="155" t="s">
        <v>591</v>
      </c>
      <c r="J4" s="155" t="s">
        <v>2</v>
      </c>
      <c r="K4" s="1031" t="s">
        <v>0</v>
      </c>
      <c r="L4" s="1032"/>
    </row>
    <row r="5" spans="2:12" ht="24.95" customHeight="1" x14ac:dyDescent="0.25">
      <c r="B5" s="1028"/>
      <c r="C5" s="1029"/>
      <c r="D5" s="1029"/>
      <c r="E5" s="1029"/>
      <c r="F5" s="1029"/>
      <c r="G5" s="1029"/>
      <c r="H5" s="1030"/>
      <c r="I5" s="127" t="s">
        <v>592</v>
      </c>
      <c r="J5" s="155">
        <v>2</v>
      </c>
      <c r="K5" s="1019" t="s">
        <v>376</v>
      </c>
      <c r="L5" s="1020"/>
    </row>
    <row r="6" spans="2:12" ht="15.75" customHeight="1" x14ac:dyDescent="0.25">
      <c r="B6" s="998" t="s">
        <v>545</v>
      </c>
      <c r="C6" s="999"/>
      <c r="D6" s="999"/>
      <c r="E6" s="999"/>
      <c r="F6" s="999"/>
      <c r="G6" s="1000"/>
      <c r="H6" s="998" t="s">
        <v>546</v>
      </c>
      <c r="I6" s="999"/>
      <c r="J6" s="999"/>
      <c r="K6" s="999"/>
      <c r="L6" s="1000"/>
    </row>
    <row r="7" spans="2:12" x14ac:dyDescent="0.25">
      <c r="B7" s="998"/>
      <c r="C7" s="999"/>
      <c r="D7" s="999"/>
      <c r="E7" s="999"/>
      <c r="F7" s="999"/>
      <c r="G7" s="1000"/>
      <c r="H7" s="998"/>
      <c r="I7" s="999"/>
      <c r="J7" s="999"/>
      <c r="K7" s="999"/>
      <c r="L7" s="1000"/>
    </row>
    <row r="8" spans="2:12" x14ac:dyDescent="0.25">
      <c r="B8" s="998"/>
      <c r="C8" s="999"/>
      <c r="D8" s="999"/>
      <c r="E8" s="999"/>
      <c r="F8" s="999"/>
      <c r="G8" s="1000"/>
      <c r="H8" s="998"/>
      <c r="I8" s="999"/>
      <c r="J8" s="999"/>
      <c r="K8" s="999"/>
      <c r="L8" s="1000"/>
    </row>
    <row r="9" spans="2:12" x14ac:dyDescent="0.25">
      <c r="B9" s="998"/>
      <c r="C9" s="999"/>
      <c r="D9" s="999"/>
      <c r="E9" s="999"/>
      <c r="F9" s="999"/>
      <c r="G9" s="1000"/>
      <c r="H9" s="998"/>
      <c r="I9" s="999"/>
      <c r="J9" s="999"/>
      <c r="K9" s="999"/>
      <c r="L9" s="1000"/>
    </row>
    <row r="10" spans="2:12" x14ac:dyDescent="0.25">
      <c r="B10" s="998"/>
      <c r="C10" s="999"/>
      <c r="D10" s="999"/>
      <c r="E10" s="999"/>
      <c r="F10" s="999"/>
      <c r="G10" s="1000"/>
      <c r="H10" s="998"/>
      <c r="I10" s="999"/>
      <c r="J10" s="999"/>
      <c r="K10" s="999"/>
      <c r="L10" s="1000"/>
    </row>
    <row r="11" spans="2:12" x14ac:dyDescent="0.25">
      <c r="B11" s="998"/>
      <c r="C11" s="999"/>
      <c r="D11" s="999"/>
      <c r="E11" s="999"/>
      <c r="F11" s="999"/>
      <c r="G11" s="1000"/>
      <c r="H11" s="998"/>
      <c r="I11" s="999"/>
      <c r="J11" s="999"/>
      <c r="K11" s="999"/>
      <c r="L11" s="1000"/>
    </row>
    <row r="12" spans="2:12" x14ac:dyDescent="0.25">
      <c r="B12" s="998"/>
      <c r="C12" s="999"/>
      <c r="D12" s="999"/>
      <c r="E12" s="999"/>
      <c r="F12" s="999"/>
      <c r="G12" s="1000"/>
      <c r="H12" s="998"/>
      <c r="I12" s="999"/>
      <c r="J12" s="999"/>
      <c r="K12" s="999"/>
      <c r="L12" s="1000"/>
    </row>
    <row r="13" spans="2:12" x14ac:dyDescent="0.25">
      <c r="B13" s="998"/>
      <c r="C13" s="999"/>
      <c r="D13" s="999"/>
      <c r="E13" s="999"/>
      <c r="F13" s="999"/>
      <c r="G13" s="1000"/>
      <c r="H13" s="998"/>
      <c r="I13" s="999"/>
      <c r="J13" s="999"/>
      <c r="K13" s="999"/>
      <c r="L13" s="1000"/>
    </row>
    <row r="14" spans="2:12" x14ac:dyDescent="0.25">
      <c r="B14" s="998"/>
      <c r="C14" s="999"/>
      <c r="D14" s="999"/>
      <c r="E14" s="999"/>
      <c r="F14" s="999"/>
      <c r="G14" s="1000"/>
      <c r="H14" s="998"/>
      <c r="I14" s="999"/>
      <c r="J14" s="999"/>
      <c r="K14" s="999"/>
      <c r="L14" s="1000"/>
    </row>
    <row r="15" spans="2:12" x14ac:dyDescent="0.25">
      <c r="B15" s="998"/>
      <c r="C15" s="999"/>
      <c r="D15" s="999"/>
      <c r="E15" s="999"/>
      <c r="F15" s="999"/>
      <c r="G15" s="1000"/>
      <c r="H15" s="998"/>
      <c r="I15" s="999"/>
      <c r="J15" s="999"/>
      <c r="K15" s="999"/>
      <c r="L15" s="1000"/>
    </row>
    <row r="16" spans="2:12" x14ac:dyDescent="0.25">
      <c r="B16" s="998"/>
      <c r="C16" s="999"/>
      <c r="D16" s="999"/>
      <c r="E16" s="999"/>
      <c r="F16" s="999"/>
      <c r="G16" s="1000"/>
      <c r="H16" s="998"/>
      <c r="I16" s="999"/>
      <c r="J16" s="999"/>
      <c r="K16" s="999"/>
      <c r="L16" s="1000"/>
    </row>
    <row r="17" spans="2:13" x14ac:dyDescent="0.25">
      <c r="B17" s="998"/>
      <c r="C17" s="999"/>
      <c r="D17" s="999"/>
      <c r="E17" s="999"/>
      <c r="F17" s="999"/>
      <c r="G17" s="1000"/>
      <c r="H17" s="998"/>
      <c r="I17" s="999"/>
      <c r="J17" s="999"/>
      <c r="K17" s="999"/>
      <c r="L17" s="1000"/>
    </row>
    <row r="18" spans="2:13" x14ac:dyDescent="0.25">
      <c r="B18" s="998"/>
      <c r="C18" s="999"/>
      <c r="D18" s="999"/>
      <c r="E18" s="999"/>
      <c r="F18" s="999"/>
      <c r="G18" s="1000"/>
      <c r="H18" s="998"/>
      <c r="I18" s="999"/>
      <c r="J18" s="999"/>
      <c r="K18" s="999"/>
      <c r="L18" s="1000"/>
    </row>
    <row r="19" spans="2:13" x14ac:dyDescent="0.25">
      <c r="B19" s="998"/>
      <c r="C19" s="999"/>
      <c r="D19" s="999"/>
      <c r="E19" s="999"/>
      <c r="F19" s="999"/>
      <c r="G19" s="1000"/>
      <c r="H19" s="998"/>
      <c r="I19" s="999"/>
      <c r="J19" s="999"/>
      <c r="K19" s="999"/>
      <c r="L19" s="1000"/>
    </row>
    <row r="20" spans="2:13" ht="25.15" customHeight="1" x14ac:dyDescent="0.25">
      <c r="B20" s="1033" t="s">
        <v>1221</v>
      </c>
      <c r="C20" s="1033"/>
      <c r="D20" s="1033"/>
      <c r="E20" s="1033"/>
      <c r="F20" s="1033"/>
      <c r="G20" s="1033"/>
      <c r="H20" s="1033" t="s">
        <v>1222</v>
      </c>
      <c r="I20" s="1033"/>
      <c r="J20" s="1033"/>
      <c r="K20" s="1033"/>
      <c r="L20" s="1033"/>
      <c r="M20" s="1033"/>
    </row>
    <row r="21" spans="2:13" ht="18" customHeight="1" thickBot="1" x14ac:dyDescent="0.3">
      <c r="B21" s="1033"/>
      <c r="C21" s="1033"/>
      <c r="D21" s="1033"/>
      <c r="E21" s="1033"/>
      <c r="F21" s="1033"/>
      <c r="G21" s="1033"/>
      <c r="H21" s="1033"/>
      <c r="I21" s="1033"/>
      <c r="J21" s="1033"/>
      <c r="K21" s="1033"/>
      <c r="L21" s="1033"/>
      <c r="M21" s="1033"/>
    </row>
    <row r="22" spans="2:13" ht="15.75" customHeight="1" x14ac:dyDescent="0.25">
      <c r="B22" s="995" t="s">
        <v>606</v>
      </c>
      <c r="C22" s="996"/>
      <c r="D22" s="996"/>
      <c r="E22" s="996"/>
      <c r="F22" s="996"/>
      <c r="G22" s="997"/>
      <c r="H22" s="995" t="s">
        <v>607</v>
      </c>
      <c r="I22" s="996"/>
      <c r="J22" s="996"/>
      <c r="K22" s="996"/>
      <c r="L22" s="997"/>
    </row>
    <row r="23" spans="2:13" x14ac:dyDescent="0.25">
      <c r="B23" s="998"/>
      <c r="C23" s="999"/>
      <c r="D23" s="999"/>
      <c r="E23" s="999"/>
      <c r="F23" s="999"/>
      <c r="G23" s="1000"/>
      <c r="H23" s="998"/>
      <c r="I23" s="999"/>
      <c r="J23" s="999"/>
      <c r="K23" s="999"/>
      <c r="L23" s="1000"/>
    </row>
    <row r="24" spans="2:13" x14ac:dyDescent="0.25">
      <c r="B24" s="998"/>
      <c r="C24" s="999"/>
      <c r="D24" s="999"/>
      <c r="E24" s="999"/>
      <c r="F24" s="999"/>
      <c r="G24" s="1000"/>
      <c r="H24" s="998"/>
      <c r="I24" s="999"/>
      <c r="J24" s="999"/>
      <c r="K24" s="999"/>
      <c r="L24" s="1000"/>
    </row>
    <row r="25" spans="2:13" x14ac:dyDescent="0.25">
      <c r="B25" s="998"/>
      <c r="C25" s="999"/>
      <c r="D25" s="999"/>
      <c r="E25" s="999"/>
      <c r="F25" s="999"/>
      <c r="G25" s="1000"/>
      <c r="H25" s="998"/>
      <c r="I25" s="999"/>
      <c r="J25" s="999"/>
      <c r="K25" s="999"/>
      <c r="L25" s="1000"/>
    </row>
    <row r="26" spans="2:13" x14ac:dyDescent="0.25">
      <c r="B26" s="998"/>
      <c r="C26" s="999"/>
      <c r="D26" s="999"/>
      <c r="E26" s="999"/>
      <c r="F26" s="999"/>
      <c r="G26" s="1000"/>
      <c r="H26" s="998"/>
      <c r="I26" s="999"/>
      <c r="J26" s="999"/>
      <c r="K26" s="999"/>
      <c r="L26" s="1000"/>
    </row>
    <row r="27" spans="2:13" x14ac:dyDescent="0.25">
      <c r="B27" s="998"/>
      <c r="C27" s="999"/>
      <c r="D27" s="999"/>
      <c r="E27" s="999"/>
      <c r="F27" s="999"/>
      <c r="G27" s="1000"/>
      <c r="H27" s="998"/>
      <c r="I27" s="999"/>
      <c r="J27" s="999"/>
      <c r="K27" s="999"/>
      <c r="L27" s="1000"/>
    </row>
    <row r="28" spans="2:13" x14ac:dyDescent="0.25">
      <c r="B28" s="998"/>
      <c r="C28" s="999"/>
      <c r="D28" s="999"/>
      <c r="E28" s="999"/>
      <c r="F28" s="999"/>
      <c r="G28" s="1000"/>
      <c r="H28" s="998"/>
      <c r="I28" s="999"/>
      <c r="J28" s="999"/>
      <c r="K28" s="999"/>
      <c r="L28" s="1000"/>
    </row>
    <row r="29" spans="2:13" x14ac:dyDescent="0.25">
      <c r="B29" s="998"/>
      <c r="C29" s="999"/>
      <c r="D29" s="999"/>
      <c r="E29" s="999"/>
      <c r="F29" s="999"/>
      <c r="G29" s="1000"/>
      <c r="H29" s="998"/>
      <c r="I29" s="999"/>
      <c r="J29" s="999"/>
      <c r="K29" s="999"/>
      <c r="L29" s="1000"/>
    </row>
    <row r="30" spans="2:13" x14ac:dyDescent="0.25">
      <c r="B30" s="998"/>
      <c r="C30" s="999"/>
      <c r="D30" s="999"/>
      <c r="E30" s="999"/>
      <c r="F30" s="999"/>
      <c r="G30" s="1000"/>
      <c r="H30" s="998"/>
      <c r="I30" s="999"/>
      <c r="J30" s="999"/>
      <c r="K30" s="999"/>
      <c r="L30" s="1000"/>
    </row>
    <row r="31" spans="2:13" x14ac:dyDescent="0.25">
      <c r="B31" s="998"/>
      <c r="C31" s="999"/>
      <c r="D31" s="999"/>
      <c r="E31" s="999"/>
      <c r="F31" s="999"/>
      <c r="G31" s="1000"/>
      <c r="H31" s="998"/>
      <c r="I31" s="999"/>
      <c r="J31" s="999"/>
      <c r="K31" s="999"/>
      <c r="L31" s="1000"/>
    </row>
    <row r="32" spans="2:13" x14ac:dyDescent="0.25">
      <c r="B32" s="998"/>
      <c r="C32" s="999"/>
      <c r="D32" s="999"/>
      <c r="E32" s="999"/>
      <c r="F32" s="999"/>
      <c r="G32" s="1000"/>
      <c r="H32" s="998"/>
      <c r="I32" s="999"/>
      <c r="J32" s="999"/>
      <c r="K32" s="999"/>
      <c r="L32" s="1000"/>
    </row>
    <row r="33" spans="2:13" x14ac:dyDescent="0.25">
      <c r="B33" s="998"/>
      <c r="C33" s="999"/>
      <c r="D33" s="999"/>
      <c r="E33" s="999"/>
      <c r="F33" s="999"/>
      <c r="G33" s="1000"/>
      <c r="H33" s="998"/>
      <c r="I33" s="999"/>
      <c r="J33" s="999"/>
      <c r="K33" s="999"/>
      <c r="L33" s="1000"/>
    </row>
    <row r="34" spans="2:13" x14ac:dyDescent="0.25">
      <c r="B34" s="998"/>
      <c r="C34" s="999"/>
      <c r="D34" s="999"/>
      <c r="E34" s="999"/>
      <c r="F34" s="999"/>
      <c r="G34" s="1000"/>
      <c r="H34" s="998"/>
      <c r="I34" s="999"/>
      <c r="J34" s="999"/>
      <c r="K34" s="999"/>
      <c r="L34" s="1000"/>
    </row>
    <row r="35" spans="2:13" ht="15.75" thickBot="1" x14ac:dyDescent="0.3">
      <c r="B35" s="998"/>
      <c r="C35" s="999"/>
      <c r="D35" s="999"/>
      <c r="E35" s="999"/>
      <c r="F35" s="999"/>
      <c r="G35" s="1000"/>
      <c r="H35" s="998"/>
      <c r="I35" s="999"/>
      <c r="J35" s="999"/>
      <c r="K35" s="999"/>
      <c r="L35" s="1000"/>
    </row>
    <row r="36" spans="2:13" ht="21.6" customHeight="1" x14ac:dyDescent="0.25">
      <c r="B36" s="1037" t="s">
        <v>1222</v>
      </c>
      <c r="C36" s="1038"/>
      <c r="D36" s="1038"/>
      <c r="E36" s="1038"/>
      <c r="F36" s="1038"/>
      <c r="G36" s="1039"/>
      <c r="H36" s="1043" t="s">
        <v>1221</v>
      </c>
      <c r="I36" s="1033"/>
      <c r="J36" s="1033"/>
      <c r="K36" s="1033"/>
      <c r="L36" s="1033"/>
      <c r="M36" s="1044"/>
    </row>
    <row r="37" spans="2:13" ht="26.45" customHeight="1" thickBot="1" x14ac:dyDescent="0.3">
      <c r="B37" s="1040"/>
      <c r="C37" s="1041"/>
      <c r="D37" s="1041"/>
      <c r="E37" s="1041"/>
      <c r="F37" s="1041"/>
      <c r="G37" s="1042"/>
      <c r="H37" s="1040"/>
      <c r="I37" s="1041"/>
      <c r="J37" s="1041"/>
      <c r="K37" s="1041"/>
      <c r="L37" s="1041"/>
      <c r="M37" s="1042"/>
    </row>
    <row r="38" spans="2:13" x14ac:dyDescent="0.25">
      <c r="B38" s="995" t="s">
        <v>608</v>
      </c>
      <c r="C38" s="996"/>
      <c r="D38" s="996"/>
      <c r="E38" s="996"/>
      <c r="F38" s="996"/>
      <c r="G38" s="997"/>
      <c r="H38" s="995" t="s">
        <v>609</v>
      </c>
      <c r="I38" s="996"/>
      <c r="J38" s="996"/>
      <c r="K38" s="996"/>
      <c r="L38" s="997"/>
    </row>
    <row r="39" spans="2:13" x14ac:dyDescent="0.25">
      <c r="B39" s="998"/>
      <c r="C39" s="999"/>
      <c r="D39" s="999"/>
      <c r="E39" s="999"/>
      <c r="F39" s="999"/>
      <c r="G39" s="1000"/>
      <c r="H39" s="998"/>
      <c r="I39" s="999"/>
      <c r="J39" s="999"/>
      <c r="K39" s="999"/>
      <c r="L39" s="1000"/>
    </row>
    <row r="40" spans="2:13" x14ac:dyDescent="0.25">
      <c r="B40" s="998"/>
      <c r="C40" s="999"/>
      <c r="D40" s="999"/>
      <c r="E40" s="999"/>
      <c r="F40" s="999"/>
      <c r="G40" s="1000"/>
      <c r="H40" s="998"/>
      <c r="I40" s="999"/>
      <c r="J40" s="999"/>
      <c r="K40" s="999"/>
      <c r="L40" s="1000"/>
    </row>
    <row r="41" spans="2:13" x14ac:dyDescent="0.25">
      <c r="B41" s="998"/>
      <c r="C41" s="999"/>
      <c r="D41" s="999"/>
      <c r="E41" s="999"/>
      <c r="F41" s="999"/>
      <c r="G41" s="1000"/>
      <c r="H41" s="998"/>
      <c r="I41" s="999"/>
      <c r="J41" s="999"/>
      <c r="K41" s="999"/>
      <c r="L41" s="1000"/>
    </row>
    <row r="42" spans="2:13" x14ac:dyDescent="0.25">
      <c r="B42" s="998"/>
      <c r="C42" s="999"/>
      <c r="D42" s="999"/>
      <c r="E42" s="999"/>
      <c r="F42" s="999"/>
      <c r="G42" s="1000"/>
      <c r="H42" s="998"/>
      <c r="I42" s="999"/>
      <c r="J42" s="999"/>
      <c r="K42" s="999"/>
      <c r="L42" s="1000"/>
    </row>
    <row r="43" spans="2:13" x14ac:dyDescent="0.25">
      <c r="B43" s="998"/>
      <c r="C43" s="999"/>
      <c r="D43" s="999"/>
      <c r="E43" s="999"/>
      <c r="F43" s="999"/>
      <c r="G43" s="1000"/>
      <c r="H43" s="998"/>
      <c r="I43" s="999"/>
      <c r="J43" s="999"/>
      <c r="K43" s="999"/>
      <c r="L43" s="1000"/>
    </row>
    <row r="44" spans="2:13" x14ac:dyDescent="0.25">
      <c r="B44" s="998"/>
      <c r="C44" s="999"/>
      <c r="D44" s="999"/>
      <c r="E44" s="999"/>
      <c r="F44" s="999"/>
      <c r="G44" s="1000"/>
      <c r="H44" s="998"/>
      <c r="I44" s="999"/>
      <c r="J44" s="999"/>
      <c r="K44" s="999"/>
      <c r="L44" s="1000"/>
    </row>
    <row r="45" spans="2:13" x14ac:dyDescent="0.25">
      <c r="B45" s="998"/>
      <c r="C45" s="999"/>
      <c r="D45" s="999"/>
      <c r="E45" s="999"/>
      <c r="F45" s="999"/>
      <c r="G45" s="1000"/>
      <c r="H45" s="998"/>
      <c r="I45" s="999"/>
      <c r="J45" s="999"/>
      <c r="K45" s="999"/>
      <c r="L45" s="1000"/>
    </row>
    <row r="46" spans="2:13" x14ac:dyDescent="0.25">
      <c r="B46" s="998"/>
      <c r="C46" s="999"/>
      <c r="D46" s="999"/>
      <c r="E46" s="999"/>
      <c r="F46" s="999"/>
      <c r="G46" s="1000"/>
      <c r="H46" s="998"/>
      <c r="I46" s="999"/>
      <c r="J46" s="999"/>
      <c r="K46" s="999"/>
      <c r="L46" s="1000"/>
    </row>
    <row r="47" spans="2:13" x14ac:dyDescent="0.25">
      <c r="B47" s="998"/>
      <c r="C47" s="999"/>
      <c r="D47" s="999"/>
      <c r="E47" s="999"/>
      <c r="F47" s="999"/>
      <c r="G47" s="1000"/>
      <c r="H47" s="998"/>
      <c r="I47" s="999"/>
      <c r="J47" s="999"/>
      <c r="K47" s="999"/>
      <c r="L47" s="1000"/>
    </row>
    <row r="48" spans="2:13" x14ac:dyDescent="0.25">
      <c r="B48" s="998"/>
      <c r="C48" s="999"/>
      <c r="D48" s="999"/>
      <c r="E48" s="999"/>
      <c r="F48" s="999"/>
      <c r="G48" s="1000"/>
      <c r="H48" s="998"/>
      <c r="I48" s="999"/>
      <c r="J48" s="999"/>
      <c r="K48" s="999"/>
      <c r="L48" s="1000"/>
    </row>
    <row r="49" spans="2:13" x14ac:dyDescent="0.25">
      <c r="B49" s="998"/>
      <c r="C49" s="999"/>
      <c r="D49" s="999"/>
      <c r="E49" s="999"/>
      <c r="F49" s="999"/>
      <c r="G49" s="1000"/>
      <c r="H49" s="998"/>
      <c r="I49" s="999"/>
      <c r="J49" s="999"/>
      <c r="K49" s="999"/>
      <c r="L49" s="1000"/>
    </row>
    <row r="50" spans="2:13" x14ac:dyDescent="0.25">
      <c r="B50" s="998"/>
      <c r="C50" s="999"/>
      <c r="D50" s="999"/>
      <c r="E50" s="999"/>
      <c r="F50" s="999"/>
      <c r="G50" s="1000"/>
      <c r="H50" s="998"/>
      <c r="I50" s="999"/>
      <c r="J50" s="999"/>
      <c r="K50" s="999"/>
      <c r="L50" s="1000"/>
    </row>
    <row r="51" spans="2:13" ht="15.75" thickBot="1" x14ac:dyDescent="0.3">
      <c r="B51" s="998"/>
      <c r="C51" s="999"/>
      <c r="D51" s="999"/>
      <c r="E51" s="999"/>
      <c r="F51" s="999"/>
      <c r="G51" s="1000"/>
      <c r="H51" s="998"/>
      <c r="I51" s="999"/>
      <c r="J51" s="999"/>
      <c r="K51" s="999"/>
      <c r="L51" s="1000"/>
    </row>
    <row r="52" spans="2:13" ht="20.45" customHeight="1" x14ac:dyDescent="0.25">
      <c r="B52" s="1037" t="s">
        <v>1224</v>
      </c>
      <c r="C52" s="1038"/>
      <c r="D52" s="1038"/>
      <c r="E52" s="1038"/>
      <c r="F52" s="1038"/>
      <c r="G52" s="1039"/>
      <c r="H52" s="1043" t="s">
        <v>1223</v>
      </c>
      <c r="I52" s="1033"/>
      <c r="J52" s="1033"/>
      <c r="K52" s="1033"/>
      <c r="L52" s="1033"/>
      <c r="M52" s="1044"/>
    </row>
    <row r="53" spans="2:13" ht="17.45" customHeight="1" thickBot="1" x14ac:dyDescent="0.3">
      <c r="B53" s="1040"/>
      <c r="C53" s="1041"/>
      <c r="D53" s="1041"/>
      <c r="E53" s="1041"/>
      <c r="F53" s="1041"/>
      <c r="G53" s="1042"/>
      <c r="H53" s="1040"/>
      <c r="I53" s="1041"/>
      <c r="J53" s="1041"/>
      <c r="K53" s="1041"/>
      <c r="L53" s="1041"/>
      <c r="M53" s="1042"/>
    </row>
    <row r="54" spans="2:13" x14ac:dyDescent="0.25">
      <c r="B54" s="995" t="s">
        <v>608</v>
      </c>
      <c r="C54" s="996"/>
      <c r="D54" s="996"/>
      <c r="E54" s="996"/>
      <c r="F54" s="996"/>
      <c r="G54" s="997"/>
      <c r="H54" s="995" t="s">
        <v>609</v>
      </c>
      <c r="I54" s="996"/>
      <c r="J54" s="996"/>
      <c r="K54" s="996"/>
      <c r="L54" s="997"/>
    </row>
    <row r="55" spans="2:13" x14ac:dyDescent="0.25">
      <c r="B55" s="998"/>
      <c r="C55" s="999"/>
      <c r="D55" s="999"/>
      <c r="E55" s="999"/>
      <c r="F55" s="999"/>
      <c r="G55" s="1000"/>
      <c r="H55" s="998"/>
      <c r="I55" s="999"/>
      <c r="J55" s="999"/>
      <c r="K55" s="999"/>
      <c r="L55" s="1000"/>
    </row>
    <row r="56" spans="2:13" x14ac:dyDescent="0.25">
      <c r="B56" s="998"/>
      <c r="C56" s="999"/>
      <c r="D56" s="999"/>
      <c r="E56" s="999"/>
      <c r="F56" s="999"/>
      <c r="G56" s="1000"/>
      <c r="H56" s="998"/>
      <c r="I56" s="999"/>
      <c r="J56" s="999"/>
      <c r="K56" s="999"/>
      <c r="L56" s="1000"/>
    </row>
    <row r="57" spans="2:13" x14ac:dyDescent="0.25">
      <c r="B57" s="998"/>
      <c r="C57" s="999"/>
      <c r="D57" s="999"/>
      <c r="E57" s="999"/>
      <c r="F57" s="999"/>
      <c r="G57" s="1000"/>
      <c r="H57" s="998"/>
      <c r="I57" s="999"/>
      <c r="J57" s="999"/>
      <c r="K57" s="999"/>
      <c r="L57" s="1000"/>
    </row>
    <row r="58" spans="2:13" x14ac:dyDescent="0.25">
      <c r="B58" s="998"/>
      <c r="C58" s="999"/>
      <c r="D58" s="999"/>
      <c r="E58" s="999"/>
      <c r="F58" s="999"/>
      <c r="G58" s="1000"/>
      <c r="H58" s="998"/>
      <c r="I58" s="999"/>
      <c r="J58" s="999"/>
      <c r="K58" s="999"/>
      <c r="L58" s="1000"/>
    </row>
    <row r="59" spans="2:13" x14ac:dyDescent="0.25">
      <c r="B59" s="998"/>
      <c r="C59" s="999"/>
      <c r="D59" s="999"/>
      <c r="E59" s="999"/>
      <c r="F59" s="999"/>
      <c r="G59" s="1000"/>
      <c r="H59" s="998"/>
      <c r="I59" s="999"/>
      <c r="J59" s="999"/>
      <c r="K59" s="999"/>
      <c r="L59" s="1000"/>
    </row>
    <row r="60" spans="2:13" x14ac:dyDescent="0.25">
      <c r="B60" s="998"/>
      <c r="C60" s="999"/>
      <c r="D60" s="999"/>
      <c r="E60" s="999"/>
      <c r="F60" s="999"/>
      <c r="G60" s="1000"/>
      <c r="H60" s="998"/>
      <c r="I60" s="999"/>
      <c r="J60" s="999"/>
      <c r="K60" s="999"/>
      <c r="L60" s="1000"/>
    </row>
    <row r="61" spans="2:13" x14ac:dyDescent="0.25">
      <c r="B61" s="998"/>
      <c r="C61" s="999"/>
      <c r="D61" s="999"/>
      <c r="E61" s="999"/>
      <c r="F61" s="999"/>
      <c r="G61" s="1000"/>
      <c r="H61" s="998"/>
      <c r="I61" s="999"/>
      <c r="J61" s="999"/>
      <c r="K61" s="999"/>
      <c r="L61" s="1000"/>
    </row>
    <row r="62" spans="2:13" x14ac:dyDescent="0.25">
      <c r="B62" s="998"/>
      <c r="C62" s="999"/>
      <c r="D62" s="999"/>
      <c r="E62" s="999"/>
      <c r="F62" s="999"/>
      <c r="G62" s="1000"/>
      <c r="H62" s="998"/>
      <c r="I62" s="999"/>
      <c r="J62" s="999"/>
      <c r="K62" s="999"/>
      <c r="L62" s="1000"/>
    </row>
    <row r="63" spans="2:13" x14ac:dyDescent="0.25">
      <c r="B63" s="998"/>
      <c r="C63" s="999"/>
      <c r="D63" s="999"/>
      <c r="E63" s="999"/>
      <c r="F63" s="999"/>
      <c r="G63" s="1000"/>
      <c r="H63" s="998"/>
      <c r="I63" s="999"/>
      <c r="J63" s="999"/>
      <c r="K63" s="999"/>
      <c r="L63" s="1000"/>
    </row>
    <row r="64" spans="2:13" x14ac:dyDescent="0.25">
      <c r="B64" s="998"/>
      <c r="C64" s="999"/>
      <c r="D64" s="999"/>
      <c r="E64" s="999"/>
      <c r="F64" s="999"/>
      <c r="G64" s="1000"/>
      <c r="H64" s="998"/>
      <c r="I64" s="999"/>
      <c r="J64" s="999"/>
      <c r="K64" s="999"/>
      <c r="L64" s="1000"/>
    </row>
    <row r="65" spans="2:13" x14ac:dyDescent="0.25">
      <c r="B65" s="998"/>
      <c r="C65" s="999"/>
      <c r="D65" s="999"/>
      <c r="E65" s="999"/>
      <c r="F65" s="999"/>
      <c r="G65" s="1000"/>
      <c r="H65" s="998"/>
      <c r="I65" s="999"/>
      <c r="J65" s="999"/>
      <c r="K65" s="999"/>
      <c r="L65" s="1000"/>
    </row>
    <row r="66" spans="2:13" x14ac:dyDescent="0.25">
      <c r="B66" s="998"/>
      <c r="C66" s="999"/>
      <c r="D66" s="999"/>
      <c r="E66" s="999"/>
      <c r="F66" s="999"/>
      <c r="G66" s="1000"/>
      <c r="H66" s="998"/>
      <c r="I66" s="999"/>
      <c r="J66" s="999"/>
      <c r="K66" s="999"/>
      <c r="L66" s="1000"/>
    </row>
    <row r="67" spans="2:13" ht="15.75" thickBot="1" x14ac:dyDescent="0.3">
      <c r="B67" s="998"/>
      <c r="C67" s="999"/>
      <c r="D67" s="999"/>
      <c r="E67" s="999"/>
      <c r="F67" s="999"/>
      <c r="G67" s="1000"/>
      <c r="H67" s="998"/>
      <c r="I67" s="999"/>
      <c r="J67" s="999"/>
      <c r="K67" s="999"/>
      <c r="L67" s="1000"/>
    </row>
    <row r="68" spans="2:13" ht="17.45" customHeight="1" x14ac:dyDescent="0.25">
      <c r="B68" s="1037" t="s">
        <v>1225</v>
      </c>
      <c r="C68" s="1038"/>
      <c r="D68" s="1038"/>
      <c r="E68" s="1038"/>
      <c r="F68" s="1038"/>
      <c r="G68" s="1039"/>
      <c r="H68" s="1043" t="s">
        <v>1225</v>
      </c>
      <c r="I68" s="1033"/>
      <c r="J68" s="1033"/>
      <c r="K68" s="1033"/>
      <c r="L68" s="1033"/>
      <c r="M68" s="1044"/>
    </row>
    <row r="69" spans="2:13" ht="28.9" customHeight="1" thickBot="1" x14ac:dyDescent="0.3">
      <c r="B69" s="1040"/>
      <c r="C69" s="1041"/>
      <c r="D69" s="1041"/>
      <c r="E69" s="1041"/>
      <c r="F69" s="1041"/>
      <c r="G69" s="1042"/>
      <c r="H69" s="1040"/>
      <c r="I69" s="1041"/>
      <c r="J69" s="1041"/>
      <c r="K69" s="1041"/>
      <c r="L69" s="1041"/>
      <c r="M69" s="1042"/>
    </row>
    <row r="70" spans="2:13" x14ac:dyDescent="0.25">
      <c r="B70" s="995"/>
      <c r="C70" s="996"/>
      <c r="D70" s="996"/>
      <c r="E70" s="996"/>
      <c r="F70" s="996"/>
      <c r="G70" s="997"/>
      <c r="H70" s="995"/>
      <c r="I70" s="996"/>
      <c r="J70" s="996"/>
      <c r="K70" s="996"/>
      <c r="L70" s="997"/>
    </row>
    <row r="71" spans="2:13" x14ac:dyDescent="0.25">
      <c r="B71" s="998"/>
      <c r="C71" s="999"/>
      <c r="D71" s="999"/>
      <c r="E71" s="999"/>
      <c r="F71" s="999"/>
      <c r="G71" s="1000"/>
      <c r="H71" s="998"/>
      <c r="I71" s="999"/>
      <c r="J71" s="999"/>
      <c r="K71" s="999"/>
      <c r="L71" s="1000"/>
    </row>
    <row r="72" spans="2:13" x14ac:dyDescent="0.25">
      <c r="B72" s="998"/>
      <c r="C72" s="999"/>
      <c r="D72" s="999"/>
      <c r="E72" s="999"/>
      <c r="F72" s="999"/>
      <c r="G72" s="1000"/>
      <c r="H72" s="998"/>
      <c r="I72" s="999"/>
      <c r="J72" s="999"/>
      <c r="K72" s="999"/>
      <c r="L72" s="1000"/>
    </row>
    <row r="73" spans="2:13" x14ac:dyDescent="0.25">
      <c r="B73" s="998"/>
      <c r="C73" s="999"/>
      <c r="D73" s="999"/>
      <c r="E73" s="999"/>
      <c r="F73" s="999"/>
      <c r="G73" s="1000"/>
      <c r="H73" s="998"/>
      <c r="I73" s="999"/>
      <c r="J73" s="999"/>
      <c r="K73" s="999"/>
      <c r="L73" s="1000"/>
    </row>
    <row r="74" spans="2:13" x14ac:dyDescent="0.25">
      <c r="B74" s="998"/>
      <c r="C74" s="999"/>
      <c r="D74" s="999"/>
      <c r="E74" s="999"/>
      <c r="F74" s="999"/>
      <c r="G74" s="1000"/>
      <c r="H74" s="998"/>
      <c r="I74" s="999"/>
      <c r="J74" s="999"/>
      <c r="K74" s="999"/>
      <c r="L74" s="1000"/>
    </row>
    <row r="75" spans="2:13" x14ac:dyDescent="0.25">
      <c r="B75" s="998"/>
      <c r="C75" s="999"/>
      <c r="D75" s="999"/>
      <c r="E75" s="999"/>
      <c r="F75" s="999"/>
      <c r="G75" s="1000"/>
      <c r="H75" s="998"/>
      <c r="I75" s="999"/>
      <c r="J75" s="999"/>
      <c r="K75" s="999"/>
      <c r="L75" s="1000"/>
    </row>
    <row r="76" spans="2:13" x14ac:dyDescent="0.25">
      <c r="B76" s="998"/>
      <c r="C76" s="999"/>
      <c r="D76" s="999"/>
      <c r="E76" s="999"/>
      <c r="F76" s="999"/>
      <c r="G76" s="1000"/>
      <c r="H76" s="998"/>
      <c r="I76" s="999"/>
      <c r="J76" s="999"/>
      <c r="K76" s="999"/>
      <c r="L76" s="1000"/>
    </row>
    <row r="77" spans="2:13" x14ac:dyDescent="0.25">
      <c r="B77" s="998"/>
      <c r="C77" s="999"/>
      <c r="D77" s="999"/>
      <c r="E77" s="999"/>
      <c r="F77" s="999"/>
      <c r="G77" s="1000"/>
      <c r="H77" s="998"/>
      <c r="I77" s="999"/>
      <c r="J77" s="999"/>
      <c r="K77" s="999"/>
      <c r="L77" s="1000"/>
    </row>
    <row r="78" spans="2:13" x14ac:dyDescent="0.25">
      <c r="B78" s="998"/>
      <c r="C78" s="999"/>
      <c r="D78" s="999"/>
      <c r="E78" s="999"/>
      <c r="F78" s="999"/>
      <c r="G78" s="1000"/>
      <c r="H78" s="998"/>
      <c r="I78" s="999"/>
      <c r="J78" s="999"/>
      <c r="K78" s="999"/>
      <c r="L78" s="1000"/>
    </row>
    <row r="79" spans="2:13" x14ac:dyDescent="0.25">
      <c r="B79" s="998"/>
      <c r="C79" s="999"/>
      <c r="D79" s="999"/>
      <c r="E79" s="999"/>
      <c r="F79" s="999"/>
      <c r="G79" s="1000"/>
      <c r="H79" s="998"/>
      <c r="I79" s="999"/>
      <c r="J79" s="999"/>
      <c r="K79" s="999"/>
      <c r="L79" s="1000"/>
    </row>
    <row r="80" spans="2:13" x14ac:dyDescent="0.25">
      <c r="B80" s="998"/>
      <c r="C80" s="999"/>
      <c r="D80" s="999"/>
      <c r="E80" s="999"/>
      <c r="F80" s="999"/>
      <c r="G80" s="1000"/>
      <c r="H80" s="998"/>
      <c r="I80" s="999"/>
      <c r="J80" s="999"/>
      <c r="K80" s="999"/>
      <c r="L80" s="1000"/>
    </row>
    <row r="81" spans="2:13" x14ac:dyDescent="0.25">
      <c r="B81" s="998"/>
      <c r="C81" s="999"/>
      <c r="D81" s="999"/>
      <c r="E81" s="999"/>
      <c r="F81" s="999"/>
      <c r="G81" s="1000"/>
      <c r="H81" s="998"/>
      <c r="I81" s="999"/>
      <c r="J81" s="999"/>
      <c r="K81" s="999"/>
      <c r="L81" s="1000"/>
    </row>
    <row r="82" spans="2:13" x14ac:dyDescent="0.25">
      <c r="B82" s="998"/>
      <c r="C82" s="999"/>
      <c r="D82" s="999"/>
      <c r="E82" s="999"/>
      <c r="F82" s="999"/>
      <c r="G82" s="1000"/>
      <c r="H82" s="998"/>
      <c r="I82" s="999"/>
      <c r="J82" s="999"/>
      <c r="K82" s="999"/>
      <c r="L82" s="1000"/>
    </row>
    <row r="83" spans="2:13" ht="15.75" thickBot="1" x14ac:dyDescent="0.3">
      <c r="B83" s="998"/>
      <c r="C83" s="999"/>
      <c r="D83" s="999"/>
      <c r="E83" s="999"/>
      <c r="F83" s="999"/>
      <c r="G83" s="1000"/>
      <c r="H83" s="998"/>
      <c r="I83" s="999"/>
      <c r="J83" s="999"/>
      <c r="K83" s="999"/>
      <c r="L83" s="1000"/>
    </row>
    <row r="84" spans="2:13" ht="25.9" customHeight="1" x14ac:dyDescent="0.25">
      <c r="B84" s="1037" t="s">
        <v>1228</v>
      </c>
      <c r="C84" s="1038"/>
      <c r="D84" s="1038"/>
      <c r="E84" s="1038"/>
      <c r="F84" s="1038"/>
      <c r="G84" s="1039"/>
      <c r="H84" s="1043" t="s">
        <v>1229</v>
      </c>
      <c r="I84" s="1033"/>
      <c r="J84" s="1033"/>
      <c r="K84" s="1033"/>
      <c r="L84" s="1033"/>
      <c r="M84" s="1044"/>
    </row>
    <row r="85" spans="2:13" ht="19.899999999999999" customHeight="1" thickBot="1" x14ac:dyDescent="0.3">
      <c r="B85" s="1040"/>
      <c r="C85" s="1041"/>
      <c r="D85" s="1041"/>
      <c r="E85" s="1041"/>
      <c r="F85" s="1041"/>
      <c r="G85" s="1042"/>
      <c r="H85" s="1040"/>
      <c r="I85" s="1041"/>
      <c r="J85" s="1041"/>
      <c r="K85" s="1041"/>
      <c r="L85" s="1041"/>
      <c r="M85" s="1042"/>
    </row>
    <row r="86" spans="2:13" x14ac:dyDescent="0.25">
      <c r="B86" s="995" t="s">
        <v>608</v>
      </c>
      <c r="C86" s="996"/>
      <c r="D86" s="996"/>
      <c r="E86" s="996"/>
      <c r="F86" s="996"/>
      <c r="G86" s="997"/>
      <c r="H86" s="995" t="s">
        <v>609</v>
      </c>
      <c r="I86" s="996"/>
      <c r="J86" s="996"/>
      <c r="K86" s="996"/>
      <c r="L86" s="997"/>
    </row>
    <row r="87" spans="2:13" x14ac:dyDescent="0.25">
      <c r="B87" s="998"/>
      <c r="C87" s="999"/>
      <c r="D87" s="999"/>
      <c r="E87" s="999"/>
      <c r="F87" s="999"/>
      <c r="G87" s="1000"/>
      <c r="H87" s="998"/>
      <c r="I87" s="999"/>
      <c r="J87" s="999"/>
      <c r="K87" s="999"/>
      <c r="L87" s="1000"/>
    </row>
    <row r="88" spans="2:13" x14ac:dyDescent="0.25">
      <c r="B88" s="998"/>
      <c r="C88" s="999"/>
      <c r="D88" s="999"/>
      <c r="E88" s="999"/>
      <c r="F88" s="999"/>
      <c r="G88" s="1000"/>
      <c r="H88" s="998"/>
      <c r="I88" s="999"/>
      <c r="J88" s="999"/>
      <c r="K88" s="999"/>
      <c r="L88" s="1000"/>
    </row>
    <row r="89" spans="2:13" x14ac:dyDescent="0.25">
      <c r="B89" s="998"/>
      <c r="C89" s="999"/>
      <c r="D89" s="999"/>
      <c r="E89" s="999"/>
      <c r="F89" s="999"/>
      <c r="G89" s="1000"/>
      <c r="H89" s="998"/>
      <c r="I89" s="999"/>
      <c r="J89" s="999"/>
      <c r="K89" s="999"/>
      <c r="L89" s="1000"/>
    </row>
    <row r="90" spans="2:13" x14ac:dyDescent="0.25">
      <c r="B90" s="998"/>
      <c r="C90" s="999"/>
      <c r="D90" s="999"/>
      <c r="E90" s="999"/>
      <c r="F90" s="999"/>
      <c r="G90" s="1000"/>
      <c r="H90" s="998"/>
      <c r="I90" s="999"/>
      <c r="J90" s="999"/>
      <c r="K90" s="999"/>
      <c r="L90" s="1000"/>
    </row>
    <row r="91" spans="2:13" x14ac:dyDescent="0.25">
      <c r="B91" s="998"/>
      <c r="C91" s="999"/>
      <c r="D91" s="999"/>
      <c r="E91" s="999"/>
      <c r="F91" s="999"/>
      <c r="G91" s="1000"/>
      <c r="H91" s="998"/>
      <c r="I91" s="999"/>
      <c r="J91" s="999"/>
      <c r="K91" s="999"/>
      <c r="L91" s="1000"/>
    </row>
    <row r="92" spans="2:13" x14ac:dyDescent="0.25">
      <c r="B92" s="998"/>
      <c r="C92" s="999"/>
      <c r="D92" s="999"/>
      <c r="E92" s="999"/>
      <c r="F92" s="999"/>
      <c r="G92" s="1000"/>
      <c r="H92" s="998"/>
      <c r="I92" s="999"/>
      <c r="J92" s="999"/>
      <c r="K92" s="999"/>
      <c r="L92" s="1000"/>
    </row>
    <row r="93" spans="2:13" x14ac:dyDescent="0.25">
      <c r="B93" s="998"/>
      <c r="C93" s="999"/>
      <c r="D93" s="999"/>
      <c r="E93" s="999"/>
      <c r="F93" s="999"/>
      <c r="G93" s="1000"/>
      <c r="H93" s="998"/>
      <c r="I93" s="999"/>
      <c r="J93" s="999"/>
      <c r="K93" s="999"/>
      <c r="L93" s="1000"/>
    </row>
    <row r="94" spans="2:13" x14ac:dyDescent="0.25">
      <c r="B94" s="998"/>
      <c r="C94" s="999"/>
      <c r="D94" s="999"/>
      <c r="E94" s="999"/>
      <c r="F94" s="999"/>
      <c r="G94" s="1000"/>
      <c r="H94" s="998"/>
      <c r="I94" s="999"/>
      <c r="J94" s="999"/>
      <c r="K94" s="999"/>
      <c r="L94" s="1000"/>
    </row>
    <row r="95" spans="2:13" x14ac:dyDescent="0.25">
      <c r="B95" s="998"/>
      <c r="C95" s="999"/>
      <c r="D95" s="999"/>
      <c r="E95" s="999"/>
      <c r="F95" s="999"/>
      <c r="G95" s="1000"/>
      <c r="H95" s="998"/>
      <c r="I95" s="999"/>
      <c r="J95" s="999"/>
      <c r="K95" s="999"/>
      <c r="L95" s="1000"/>
    </row>
    <row r="96" spans="2:13" x14ac:dyDescent="0.25">
      <c r="B96" s="998"/>
      <c r="C96" s="999"/>
      <c r="D96" s="999"/>
      <c r="E96" s="999"/>
      <c r="F96" s="999"/>
      <c r="G96" s="1000"/>
      <c r="H96" s="998"/>
      <c r="I96" s="999"/>
      <c r="J96" s="999"/>
      <c r="K96" s="999"/>
      <c r="L96" s="1000"/>
    </row>
    <row r="97" spans="2:13" x14ac:dyDescent="0.25">
      <c r="B97" s="998"/>
      <c r="C97" s="999"/>
      <c r="D97" s="999"/>
      <c r="E97" s="999"/>
      <c r="F97" s="999"/>
      <c r="G97" s="1000"/>
      <c r="H97" s="998"/>
      <c r="I97" s="999"/>
      <c r="J97" s="999"/>
      <c r="K97" s="999"/>
      <c r="L97" s="1000"/>
    </row>
    <row r="98" spans="2:13" x14ac:dyDescent="0.25">
      <c r="B98" s="998"/>
      <c r="C98" s="999"/>
      <c r="D98" s="999"/>
      <c r="E98" s="999"/>
      <c r="F98" s="999"/>
      <c r="G98" s="1000"/>
      <c r="H98" s="998"/>
      <c r="I98" s="999"/>
      <c r="J98" s="999"/>
      <c r="K98" s="999"/>
      <c r="L98" s="1000"/>
    </row>
    <row r="99" spans="2:13" ht="15.75" thickBot="1" x14ac:dyDescent="0.3">
      <c r="B99" s="998"/>
      <c r="C99" s="999"/>
      <c r="D99" s="999"/>
      <c r="E99" s="999"/>
      <c r="F99" s="999"/>
      <c r="G99" s="1000"/>
      <c r="H99" s="998"/>
      <c r="I99" s="999"/>
      <c r="J99" s="999"/>
      <c r="K99" s="999"/>
      <c r="L99" s="1000"/>
    </row>
    <row r="100" spans="2:13" ht="25.9" customHeight="1" x14ac:dyDescent="0.25">
      <c r="B100" s="1057" t="s">
        <v>1230</v>
      </c>
      <c r="C100" s="1038"/>
      <c r="D100" s="1038"/>
      <c r="E100" s="1038"/>
      <c r="F100" s="1038"/>
      <c r="G100" s="1039"/>
      <c r="H100" s="1037" t="s">
        <v>1231</v>
      </c>
      <c r="I100" s="1038"/>
      <c r="J100" s="1038"/>
      <c r="K100" s="1038"/>
      <c r="L100" s="1038"/>
      <c r="M100" s="1039"/>
    </row>
    <row r="101" spans="2:13" ht="20.45" customHeight="1" thickBot="1" x14ac:dyDescent="0.3">
      <c r="B101" s="1040"/>
      <c r="C101" s="1041"/>
      <c r="D101" s="1041"/>
      <c r="E101" s="1041"/>
      <c r="F101" s="1041"/>
      <c r="G101" s="1042"/>
      <c r="H101" s="1040"/>
      <c r="I101" s="1041"/>
      <c r="J101" s="1041"/>
      <c r="K101" s="1041"/>
      <c r="L101" s="1041"/>
      <c r="M101" s="1042"/>
    </row>
    <row r="102" spans="2:13" x14ac:dyDescent="0.25">
      <c r="B102" s="995" t="s">
        <v>608</v>
      </c>
      <c r="C102" s="996"/>
      <c r="D102" s="996"/>
      <c r="E102" s="996"/>
      <c r="F102" s="996"/>
      <c r="G102" s="997"/>
      <c r="H102" s="995" t="s">
        <v>609</v>
      </c>
      <c r="I102" s="996"/>
      <c r="J102" s="996"/>
      <c r="K102" s="996"/>
      <c r="L102" s="997"/>
    </row>
    <row r="103" spans="2:13" x14ac:dyDescent="0.25">
      <c r="B103" s="998"/>
      <c r="C103" s="999"/>
      <c r="D103" s="999"/>
      <c r="E103" s="999"/>
      <c r="F103" s="999"/>
      <c r="G103" s="1000"/>
      <c r="H103" s="998"/>
      <c r="I103" s="999"/>
      <c r="J103" s="999"/>
      <c r="K103" s="999"/>
      <c r="L103" s="1000"/>
    </row>
    <row r="104" spans="2:13" x14ac:dyDescent="0.25">
      <c r="B104" s="998"/>
      <c r="C104" s="999"/>
      <c r="D104" s="999"/>
      <c r="E104" s="999"/>
      <c r="F104" s="999"/>
      <c r="G104" s="1000"/>
      <c r="H104" s="998"/>
      <c r="I104" s="999"/>
      <c r="J104" s="999"/>
      <c r="K104" s="999"/>
      <c r="L104" s="1000"/>
    </row>
    <row r="105" spans="2:13" x14ac:dyDescent="0.25">
      <c r="B105" s="998"/>
      <c r="C105" s="999"/>
      <c r="D105" s="999"/>
      <c r="E105" s="999"/>
      <c r="F105" s="999"/>
      <c r="G105" s="1000"/>
      <c r="H105" s="998"/>
      <c r="I105" s="999"/>
      <c r="J105" s="999"/>
      <c r="K105" s="999"/>
      <c r="L105" s="1000"/>
    </row>
    <row r="106" spans="2:13" x14ac:dyDescent="0.25">
      <c r="B106" s="998"/>
      <c r="C106" s="999"/>
      <c r="D106" s="999"/>
      <c r="E106" s="999"/>
      <c r="F106" s="999"/>
      <c r="G106" s="1000"/>
      <c r="H106" s="998"/>
      <c r="I106" s="999"/>
      <c r="J106" s="999"/>
      <c r="K106" s="999"/>
      <c r="L106" s="1000"/>
    </row>
    <row r="107" spans="2:13" x14ac:dyDescent="0.25">
      <c r="B107" s="998"/>
      <c r="C107" s="999"/>
      <c r="D107" s="999"/>
      <c r="E107" s="999"/>
      <c r="F107" s="999"/>
      <c r="G107" s="1000"/>
      <c r="H107" s="998"/>
      <c r="I107" s="999"/>
      <c r="J107" s="999"/>
      <c r="K107" s="999"/>
      <c r="L107" s="1000"/>
    </row>
    <row r="108" spans="2:13" x14ac:dyDescent="0.25">
      <c r="B108" s="998"/>
      <c r="C108" s="999"/>
      <c r="D108" s="999"/>
      <c r="E108" s="999"/>
      <c r="F108" s="999"/>
      <c r="G108" s="1000"/>
      <c r="H108" s="998"/>
      <c r="I108" s="999"/>
      <c r="J108" s="999"/>
      <c r="K108" s="999"/>
      <c r="L108" s="1000"/>
    </row>
    <row r="109" spans="2:13" x14ac:dyDescent="0.25">
      <c r="B109" s="998"/>
      <c r="C109" s="999"/>
      <c r="D109" s="999"/>
      <c r="E109" s="999"/>
      <c r="F109" s="999"/>
      <c r="G109" s="1000"/>
      <c r="H109" s="998"/>
      <c r="I109" s="999"/>
      <c r="J109" s="999"/>
      <c r="K109" s="999"/>
      <c r="L109" s="1000"/>
    </row>
    <row r="110" spans="2:13" x14ac:dyDescent="0.25">
      <c r="B110" s="998"/>
      <c r="C110" s="999"/>
      <c r="D110" s="999"/>
      <c r="E110" s="999"/>
      <c r="F110" s="999"/>
      <c r="G110" s="1000"/>
      <c r="H110" s="998"/>
      <c r="I110" s="999"/>
      <c r="J110" s="999"/>
      <c r="K110" s="999"/>
      <c r="L110" s="1000"/>
    </row>
    <row r="111" spans="2:13" x14ac:dyDescent="0.25">
      <c r="B111" s="998"/>
      <c r="C111" s="999"/>
      <c r="D111" s="999"/>
      <c r="E111" s="999"/>
      <c r="F111" s="999"/>
      <c r="G111" s="1000"/>
      <c r="H111" s="998"/>
      <c r="I111" s="999"/>
      <c r="J111" s="999"/>
      <c r="K111" s="999"/>
      <c r="L111" s="1000"/>
    </row>
    <row r="112" spans="2:13" x14ac:dyDescent="0.25">
      <c r="B112" s="998"/>
      <c r="C112" s="999"/>
      <c r="D112" s="999"/>
      <c r="E112" s="999"/>
      <c r="F112" s="999"/>
      <c r="G112" s="1000"/>
      <c r="H112" s="998"/>
      <c r="I112" s="999"/>
      <c r="J112" s="999"/>
      <c r="K112" s="999"/>
      <c r="L112" s="1000"/>
    </row>
    <row r="113" spans="2:12" x14ac:dyDescent="0.25">
      <c r="B113" s="998"/>
      <c r="C113" s="999"/>
      <c r="D113" s="999"/>
      <c r="E113" s="999"/>
      <c r="F113" s="999"/>
      <c r="G113" s="1000"/>
      <c r="H113" s="998"/>
      <c r="I113" s="999"/>
      <c r="J113" s="999"/>
      <c r="K113" s="999"/>
      <c r="L113" s="1000"/>
    </row>
    <row r="114" spans="2:12" x14ac:dyDescent="0.25">
      <c r="B114" s="998"/>
      <c r="C114" s="999"/>
      <c r="D114" s="999"/>
      <c r="E114" s="999"/>
      <c r="F114" s="999"/>
      <c r="G114" s="1000"/>
      <c r="H114" s="998"/>
      <c r="I114" s="999"/>
      <c r="J114" s="999"/>
      <c r="K114" s="999"/>
      <c r="L114" s="1000"/>
    </row>
    <row r="115" spans="2:12" ht="15.75" thickBot="1" x14ac:dyDescent="0.3">
      <c r="B115" s="998"/>
      <c r="C115" s="999"/>
      <c r="D115" s="999"/>
      <c r="E115" s="999"/>
      <c r="F115" s="999"/>
      <c r="G115" s="1000"/>
      <c r="H115" s="998"/>
      <c r="I115" s="999"/>
      <c r="J115" s="999"/>
      <c r="K115" s="999"/>
      <c r="L115" s="1000"/>
    </row>
    <row r="116" spans="2:12" ht="41.45" customHeight="1" x14ac:dyDescent="0.25">
      <c r="B116" s="1058"/>
      <c r="C116" s="1059"/>
      <c r="D116" s="1059"/>
      <c r="E116" s="1059"/>
      <c r="F116" s="1059"/>
      <c r="G116" s="1060"/>
      <c r="H116" s="1064"/>
      <c r="I116" s="1065"/>
      <c r="J116" s="1065"/>
      <c r="K116" s="1065"/>
      <c r="L116" s="1066"/>
    </row>
    <row r="117" spans="2:12" ht="19.149999999999999" customHeight="1" thickBot="1" x14ac:dyDescent="0.3">
      <c r="B117" s="1061"/>
      <c r="C117" s="1062"/>
      <c r="D117" s="1062"/>
      <c r="E117" s="1062"/>
      <c r="F117" s="1062"/>
      <c r="G117" s="1063"/>
      <c r="H117" s="1067"/>
      <c r="I117" s="1068"/>
      <c r="J117" s="1068"/>
      <c r="K117" s="1068"/>
      <c r="L117" s="1069"/>
    </row>
    <row r="118" spans="2:12" x14ac:dyDescent="0.25">
      <c r="B118" s="995" t="s">
        <v>608</v>
      </c>
      <c r="C118" s="996"/>
      <c r="D118" s="996"/>
      <c r="E118" s="996"/>
      <c r="F118" s="996"/>
      <c r="G118" s="997"/>
      <c r="H118" s="995" t="s">
        <v>609</v>
      </c>
      <c r="I118" s="996"/>
      <c r="J118" s="996"/>
      <c r="K118" s="996"/>
      <c r="L118" s="997"/>
    </row>
    <row r="119" spans="2:12" x14ac:dyDescent="0.25">
      <c r="B119" s="998"/>
      <c r="C119" s="999"/>
      <c r="D119" s="999"/>
      <c r="E119" s="999"/>
      <c r="F119" s="999"/>
      <c r="G119" s="1000"/>
      <c r="H119" s="998"/>
      <c r="I119" s="999"/>
      <c r="J119" s="999"/>
      <c r="K119" s="999"/>
      <c r="L119" s="1000"/>
    </row>
    <row r="120" spans="2:12" x14ac:dyDescent="0.25">
      <c r="B120" s="998"/>
      <c r="C120" s="999"/>
      <c r="D120" s="999"/>
      <c r="E120" s="999"/>
      <c r="F120" s="999"/>
      <c r="G120" s="1000"/>
      <c r="H120" s="998"/>
      <c r="I120" s="999"/>
      <c r="J120" s="999"/>
      <c r="K120" s="999"/>
      <c r="L120" s="1000"/>
    </row>
    <row r="121" spans="2:12" x14ac:dyDescent="0.25">
      <c r="B121" s="998"/>
      <c r="C121" s="999"/>
      <c r="D121" s="999"/>
      <c r="E121" s="999"/>
      <c r="F121" s="999"/>
      <c r="G121" s="1000"/>
      <c r="H121" s="998"/>
      <c r="I121" s="999"/>
      <c r="J121" s="999"/>
      <c r="K121" s="999"/>
      <c r="L121" s="1000"/>
    </row>
    <row r="122" spans="2:12" x14ac:dyDescent="0.25">
      <c r="B122" s="998"/>
      <c r="C122" s="999"/>
      <c r="D122" s="999"/>
      <c r="E122" s="999"/>
      <c r="F122" s="999"/>
      <c r="G122" s="1000"/>
      <c r="H122" s="998"/>
      <c r="I122" s="999"/>
      <c r="J122" s="999"/>
      <c r="K122" s="999"/>
      <c r="L122" s="1000"/>
    </row>
    <row r="123" spans="2:12" x14ac:dyDescent="0.25">
      <c r="B123" s="998"/>
      <c r="C123" s="999"/>
      <c r="D123" s="999"/>
      <c r="E123" s="999"/>
      <c r="F123" s="999"/>
      <c r="G123" s="1000"/>
      <c r="H123" s="998"/>
      <c r="I123" s="999"/>
      <c r="J123" s="999"/>
      <c r="K123" s="999"/>
      <c r="L123" s="1000"/>
    </row>
    <row r="124" spans="2:12" x14ac:dyDescent="0.25">
      <c r="B124" s="998"/>
      <c r="C124" s="999"/>
      <c r="D124" s="999"/>
      <c r="E124" s="999"/>
      <c r="F124" s="999"/>
      <c r="G124" s="1000"/>
      <c r="H124" s="998"/>
      <c r="I124" s="999"/>
      <c r="J124" s="999"/>
      <c r="K124" s="999"/>
      <c r="L124" s="1000"/>
    </row>
    <row r="125" spans="2:12" x14ac:dyDescent="0.25">
      <c r="B125" s="998"/>
      <c r="C125" s="999"/>
      <c r="D125" s="999"/>
      <c r="E125" s="999"/>
      <c r="F125" s="999"/>
      <c r="G125" s="1000"/>
      <c r="H125" s="998"/>
      <c r="I125" s="999"/>
      <c r="J125" s="999"/>
      <c r="K125" s="999"/>
      <c r="L125" s="1000"/>
    </row>
    <row r="126" spans="2:12" x14ac:dyDescent="0.25">
      <c r="B126" s="998"/>
      <c r="C126" s="999"/>
      <c r="D126" s="999"/>
      <c r="E126" s="999"/>
      <c r="F126" s="999"/>
      <c r="G126" s="1000"/>
      <c r="H126" s="998"/>
      <c r="I126" s="999"/>
      <c r="J126" s="999"/>
      <c r="K126" s="999"/>
      <c r="L126" s="1000"/>
    </row>
    <row r="127" spans="2:12" x14ac:dyDescent="0.25">
      <c r="B127" s="998"/>
      <c r="C127" s="999"/>
      <c r="D127" s="999"/>
      <c r="E127" s="999"/>
      <c r="F127" s="999"/>
      <c r="G127" s="1000"/>
      <c r="H127" s="998"/>
      <c r="I127" s="999"/>
      <c r="J127" s="999"/>
      <c r="K127" s="999"/>
      <c r="L127" s="1000"/>
    </row>
    <row r="128" spans="2:12" x14ac:dyDescent="0.25">
      <c r="B128" s="998"/>
      <c r="C128" s="999"/>
      <c r="D128" s="999"/>
      <c r="E128" s="999"/>
      <c r="F128" s="999"/>
      <c r="G128" s="1000"/>
      <c r="H128" s="998"/>
      <c r="I128" s="999"/>
      <c r="J128" s="999"/>
      <c r="K128" s="999"/>
      <c r="L128" s="1000"/>
    </row>
    <row r="129" spans="2:12" x14ac:dyDescent="0.25">
      <c r="B129" s="998"/>
      <c r="C129" s="999"/>
      <c r="D129" s="999"/>
      <c r="E129" s="999"/>
      <c r="F129" s="999"/>
      <c r="G129" s="1000"/>
      <c r="H129" s="998"/>
      <c r="I129" s="999"/>
      <c r="J129" s="999"/>
      <c r="K129" s="999"/>
      <c r="L129" s="1000"/>
    </row>
    <row r="130" spans="2:12" x14ac:dyDescent="0.25">
      <c r="B130" s="998"/>
      <c r="C130" s="999"/>
      <c r="D130" s="999"/>
      <c r="E130" s="999"/>
      <c r="F130" s="999"/>
      <c r="G130" s="1000"/>
      <c r="H130" s="998"/>
      <c r="I130" s="999"/>
      <c r="J130" s="999"/>
      <c r="K130" s="999"/>
      <c r="L130" s="1000"/>
    </row>
    <row r="131" spans="2:12" ht="15.75" thickBot="1" x14ac:dyDescent="0.3">
      <c r="B131" s="998"/>
      <c r="C131" s="999"/>
      <c r="D131" s="999"/>
      <c r="E131" s="999"/>
      <c r="F131" s="999"/>
      <c r="G131" s="1000"/>
      <c r="H131" s="998"/>
      <c r="I131" s="999"/>
      <c r="J131" s="999"/>
      <c r="K131" s="999"/>
      <c r="L131" s="1000"/>
    </row>
    <row r="132" spans="2:12" ht="19.899999999999999" customHeight="1" x14ac:dyDescent="0.25">
      <c r="B132" s="1045"/>
      <c r="C132" s="1046"/>
      <c r="D132" s="1046"/>
      <c r="E132" s="1046"/>
      <c r="F132" s="1046"/>
      <c r="G132" s="1047"/>
      <c r="H132" s="1051"/>
      <c r="I132" s="1052"/>
      <c r="J132" s="1052"/>
      <c r="K132" s="1052"/>
      <c r="L132" s="1053"/>
    </row>
    <row r="133" spans="2:12" ht="15.75" thickBot="1" x14ac:dyDescent="0.3">
      <c r="B133" s="1048"/>
      <c r="C133" s="1049"/>
      <c r="D133" s="1049"/>
      <c r="E133" s="1049"/>
      <c r="F133" s="1049"/>
      <c r="G133" s="1050"/>
      <c r="H133" s="1054"/>
      <c r="I133" s="1055"/>
      <c r="J133" s="1055"/>
      <c r="K133" s="1055"/>
      <c r="L133" s="1056"/>
    </row>
  </sheetData>
  <mergeCells count="39">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 ref="B86:G99"/>
    <mergeCell ref="H86:L99"/>
    <mergeCell ref="B54:G67"/>
    <mergeCell ref="H54:L67"/>
    <mergeCell ref="H20:M21"/>
    <mergeCell ref="B36:G37"/>
    <mergeCell ref="B38:G51"/>
    <mergeCell ref="H38:L51"/>
    <mergeCell ref="B52:G53"/>
    <mergeCell ref="H36:M37"/>
    <mergeCell ref="H52:M53"/>
    <mergeCell ref="B1:L2"/>
    <mergeCell ref="B3:E3"/>
    <mergeCell ref="G3:I3"/>
    <mergeCell ref="J3:L3"/>
    <mergeCell ref="B4:H5"/>
    <mergeCell ref="K4:L4"/>
    <mergeCell ref="K5:L5"/>
    <mergeCell ref="B6:G19"/>
    <mergeCell ref="H6:L19"/>
    <mergeCell ref="B20:G21"/>
    <mergeCell ref="B22:G35"/>
    <mergeCell ref="H22:L3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2753F2-FDDF-43A7-AE4E-D0CBC9CDB962}">
  <dimension ref="B1:O104"/>
  <sheetViews>
    <sheetView view="pageBreakPreview" zoomScale="85" zoomScaleNormal="100" zoomScaleSheetLayoutView="85" zoomScalePageLayoutView="110" workbookViewId="0">
      <selection activeCell="H21" sqref="H21:L22"/>
    </sheetView>
  </sheetViews>
  <sheetFormatPr baseColWidth="10" defaultColWidth="12" defaultRowHeight="15" x14ac:dyDescent="0.25"/>
  <cols>
    <col min="1" max="1" width="3.85546875" style="126" customWidth="1"/>
    <col min="2" max="2" width="4.85546875" style="126" customWidth="1"/>
    <col min="3" max="3" width="8.7109375" style="126" customWidth="1"/>
    <col min="4" max="4" width="8.42578125" style="126" customWidth="1"/>
    <col min="5" max="5" width="12" style="126"/>
    <col min="6" max="6" width="12.5703125" style="126" customWidth="1"/>
    <col min="7" max="7" width="10" style="126" customWidth="1"/>
    <col min="8" max="8" width="9" style="126" customWidth="1"/>
    <col min="9" max="9" width="23.5703125" style="126" customWidth="1"/>
    <col min="10" max="10" width="13.7109375" style="126" customWidth="1"/>
    <col min="11" max="11" width="14.140625" style="126" customWidth="1"/>
    <col min="12" max="12" width="10" style="126" customWidth="1"/>
    <col min="13" max="13" width="12" style="126" hidden="1" customWidth="1"/>
    <col min="14" max="16384" width="12" style="126"/>
  </cols>
  <sheetData>
    <row r="1" spans="2:12" ht="27.75" customHeight="1" x14ac:dyDescent="0.25">
      <c r="B1" s="1013" t="s">
        <v>328</v>
      </c>
      <c r="C1" s="1014"/>
      <c r="D1" s="1014"/>
      <c r="E1" s="1014"/>
      <c r="F1" s="1014"/>
      <c r="G1" s="1014"/>
      <c r="H1" s="1014"/>
      <c r="I1" s="1014"/>
      <c r="J1" s="1014"/>
      <c r="K1" s="1014"/>
      <c r="L1" s="1015"/>
    </row>
    <row r="2" spans="2:12" ht="11.25" customHeight="1" x14ac:dyDescent="0.25">
      <c r="B2" s="1016"/>
      <c r="C2" s="1017"/>
      <c r="D2" s="1017"/>
      <c r="E2" s="1017"/>
      <c r="F2" s="1017"/>
      <c r="G2" s="1017"/>
      <c r="H2" s="1017"/>
      <c r="I2" s="1017"/>
      <c r="J2" s="1017"/>
      <c r="K2" s="1017"/>
      <c r="L2" s="1018"/>
    </row>
    <row r="3" spans="2:12" ht="24.95" customHeight="1" x14ac:dyDescent="0.25">
      <c r="B3" s="1019" t="s">
        <v>374</v>
      </c>
      <c r="C3" s="1020"/>
      <c r="D3" s="1020"/>
      <c r="E3" s="1021"/>
      <c r="F3" s="153">
        <v>44084</v>
      </c>
      <c r="G3" s="1019" t="s">
        <v>375</v>
      </c>
      <c r="H3" s="1020"/>
      <c r="I3" s="1021"/>
      <c r="J3" s="1090">
        <v>44090</v>
      </c>
      <c r="K3" s="1091"/>
      <c r="L3" s="1092"/>
    </row>
    <row r="4" spans="2:12" ht="24.95" customHeight="1" x14ac:dyDescent="0.25">
      <c r="B4" s="1025" t="s">
        <v>326</v>
      </c>
      <c r="C4" s="1026"/>
      <c r="D4" s="1026"/>
      <c r="E4" s="1026"/>
      <c r="F4" s="1026"/>
      <c r="G4" s="1026"/>
      <c r="H4" s="1027"/>
      <c r="I4" s="192" t="s">
        <v>591</v>
      </c>
      <c r="J4" s="192" t="s">
        <v>2</v>
      </c>
      <c r="K4" s="1031" t="s">
        <v>0</v>
      </c>
      <c r="L4" s="1032"/>
    </row>
    <row r="5" spans="2:12" ht="24.95" customHeight="1" thickBot="1" x14ac:dyDescent="0.3">
      <c r="B5" s="1093"/>
      <c r="C5" s="1094"/>
      <c r="D5" s="1094"/>
      <c r="E5" s="1094"/>
      <c r="F5" s="1094"/>
      <c r="G5" s="1094"/>
      <c r="H5" s="1095"/>
      <c r="I5" s="124" t="s">
        <v>592</v>
      </c>
      <c r="J5" s="156">
        <v>2</v>
      </c>
      <c r="K5" s="1096" t="s">
        <v>376</v>
      </c>
      <c r="L5" s="1097"/>
    </row>
    <row r="6" spans="2:12" ht="24.95" customHeight="1" thickBot="1" x14ac:dyDescent="0.3">
      <c r="B6" s="1087" t="s">
        <v>614</v>
      </c>
      <c r="C6" s="1088"/>
      <c r="D6" s="1088"/>
      <c r="E6" s="1088"/>
      <c r="F6" s="1088"/>
      <c r="G6" s="1088"/>
      <c r="H6" s="1088"/>
      <c r="I6" s="1088"/>
      <c r="J6" s="1088"/>
      <c r="K6" s="1088"/>
      <c r="L6" s="1089"/>
    </row>
    <row r="7" spans="2:12" ht="15.75" customHeight="1" x14ac:dyDescent="0.25">
      <c r="B7" s="998" t="s">
        <v>545</v>
      </c>
      <c r="C7" s="999"/>
      <c r="D7" s="999"/>
      <c r="E7" s="999"/>
      <c r="F7" s="999"/>
      <c r="G7" s="1000"/>
      <c r="H7" s="998" t="s">
        <v>546</v>
      </c>
      <c r="I7" s="999"/>
      <c r="J7" s="999"/>
      <c r="K7" s="999"/>
      <c r="L7" s="1000"/>
    </row>
    <row r="8" spans="2:12" x14ac:dyDescent="0.25">
      <c r="B8" s="998"/>
      <c r="C8" s="999"/>
      <c r="D8" s="999"/>
      <c r="E8" s="999"/>
      <c r="F8" s="999"/>
      <c r="G8" s="1000"/>
      <c r="H8" s="998"/>
      <c r="I8" s="999"/>
      <c r="J8" s="999"/>
      <c r="K8" s="999"/>
      <c r="L8" s="1000"/>
    </row>
    <row r="9" spans="2:12" x14ac:dyDescent="0.25">
      <c r="B9" s="998"/>
      <c r="C9" s="999"/>
      <c r="D9" s="999"/>
      <c r="E9" s="999"/>
      <c r="F9" s="999"/>
      <c r="G9" s="1000"/>
      <c r="H9" s="998"/>
      <c r="I9" s="999"/>
      <c r="J9" s="999"/>
      <c r="K9" s="999"/>
      <c r="L9" s="1000"/>
    </row>
    <row r="10" spans="2:12" x14ac:dyDescent="0.25">
      <c r="B10" s="998"/>
      <c r="C10" s="999"/>
      <c r="D10" s="999"/>
      <c r="E10" s="999"/>
      <c r="F10" s="999"/>
      <c r="G10" s="1000"/>
      <c r="H10" s="998"/>
      <c r="I10" s="999"/>
      <c r="J10" s="999"/>
      <c r="K10" s="999"/>
      <c r="L10" s="1000"/>
    </row>
    <row r="11" spans="2:12" x14ac:dyDescent="0.25">
      <c r="B11" s="998"/>
      <c r="C11" s="999"/>
      <c r="D11" s="999"/>
      <c r="E11" s="999"/>
      <c r="F11" s="999"/>
      <c r="G11" s="1000"/>
      <c r="H11" s="998"/>
      <c r="I11" s="999"/>
      <c r="J11" s="999"/>
      <c r="K11" s="999"/>
      <c r="L11" s="1000"/>
    </row>
    <row r="12" spans="2:12" x14ac:dyDescent="0.25">
      <c r="B12" s="998"/>
      <c r="C12" s="999"/>
      <c r="D12" s="999"/>
      <c r="E12" s="999"/>
      <c r="F12" s="999"/>
      <c r="G12" s="1000"/>
      <c r="H12" s="998"/>
      <c r="I12" s="999"/>
      <c r="J12" s="999"/>
      <c r="K12" s="999"/>
      <c r="L12" s="1000"/>
    </row>
    <row r="13" spans="2:12" x14ac:dyDescent="0.25">
      <c r="B13" s="998"/>
      <c r="C13" s="999"/>
      <c r="D13" s="999"/>
      <c r="E13" s="999"/>
      <c r="F13" s="999"/>
      <c r="G13" s="1000"/>
      <c r="H13" s="998"/>
      <c r="I13" s="999"/>
      <c r="J13" s="999"/>
      <c r="K13" s="999"/>
      <c r="L13" s="1000"/>
    </row>
    <row r="14" spans="2:12" x14ac:dyDescent="0.25">
      <c r="B14" s="998"/>
      <c r="C14" s="999"/>
      <c r="D14" s="999"/>
      <c r="E14" s="999"/>
      <c r="F14" s="999"/>
      <c r="G14" s="1000"/>
      <c r="H14" s="998"/>
      <c r="I14" s="999"/>
      <c r="J14" s="999"/>
      <c r="K14" s="999"/>
      <c r="L14" s="1000"/>
    </row>
    <row r="15" spans="2:12" x14ac:dyDescent="0.25">
      <c r="B15" s="998"/>
      <c r="C15" s="999"/>
      <c r="D15" s="999"/>
      <c r="E15" s="999"/>
      <c r="F15" s="999"/>
      <c r="G15" s="1000"/>
      <c r="H15" s="998"/>
      <c r="I15" s="999"/>
      <c r="J15" s="999"/>
      <c r="K15" s="999"/>
      <c r="L15" s="1000"/>
    </row>
    <row r="16" spans="2:12" x14ac:dyDescent="0.25">
      <c r="B16" s="998"/>
      <c r="C16" s="999"/>
      <c r="D16" s="999"/>
      <c r="E16" s="999"/>
      <c r="F16" s="999"/>
      <c r="G16" s="1000"/>
      <c r="H16" s="998"/>
      <c r="I16" s="999"/>
      <c r="J16" s="999"/>
      <c r="K16" s="999"/>
      <c r="L16" s="1000"/>
    </row>
    <row r="17" spans="2:13" x14ac:dyDescent="0.25">
      <c r="B17" s="998"/>
      <c r="C17" s="999"/>
      <c r="D17" s="999"/>
      <c r="E17" s="999"/>
      <c r="F17" s="999"/>
      <c r="G17" s="1000"/>
      <c r="H17" s="998"/>
      <c r="I17" s="999"/>
      <c r="J17" s="999"/>
      <c r="K17" s="999"/>
      <c r="L17" s="1000"/>
    </row>
    <row r="18" spans="2:13" x14ac:dyDescent="0.25">
      <c r="B18" s="998"/>
      <c r="C18" s="999"/>
      <c r="D18" s="999"/>
      <c r="E18" s="999"/>
      <c r="F18" s="999"/>
      <c r="G18" s="1000"/>
      <c r="H18" s="998"/>
      <c r="I18" s="999"/>
      <c r="J18" s="999"/>
      <c r="K18" s="999"/>
      <c r="L18" s="1000"/>
    </row>
    <row r="19" spans="2:13" x14ac:dyDescent="0.25">
      <c r="B19" s="998"/>
      <c r="C19" s="999"/>
      <c r="D19" s="999"/>
      <c r="E19" s="999"/>
      <c r="F19" s="999"/>
      <c r="G19" s="1000"/>
      <c r="H19" s="998"/>
      <c r="I19" s="999"/>
      <c r="J19" s="999"/>
      <c r="K19" s="999"/>
      <c r="L19" s="1000"/>
    </row>
    <row r="20" spans="2:13" ht="15.75" thickBot="1" x14ac:dyDescent="0.3">
      <c r="B20" s="998"/>
      <c r="C20" s="999"/>
      <c r="D20" s="999"/>
      <c r="E20" s="999"/>
      <c r="F20" s="999"/>
      <c r="G20" s="1000"/>
      <c r="H20" s="998"/>
      <c r="I20" s="999"/>
      <c r="J20" s="999"/>
      <c r="K20" s="999"/>
      <c r="L20" s="1000"/>
    </row>
    <row r="21" spans="2:13" ht="15" customHeight="1" x14ac:dyDescent="0.25">
      <c r="B21" s="1076" t="s">
        <v>1115</v>
      </c>
      <c r="C21" s="1077"/>
      <c r="D21" s="1077"/>
      <c r="E21" s="1077"/>
      <c r="F21" s="1077"/>
      <c r="G21" s="1080"/>
      <c r="H21" s="1076" t="s">
        <v>1116</v>
      </c>
      <c r="I21" s="1077"/>
      <c r="J21" s="1077"/>
      <c r="K21" s="1077"/>
      <c r="L21" s="1077"/>
      <c r="M21" s="1076"/>
    </row>
    <row r="22" spans="2:13" ht="37.5" customHeight="1" thickBot="1" x14ac:dyDescent="0.3">
      <c r="B22" s="1078"/>
      <c r="C22" s="1079"/>
      <c r="D22" s="1079"/>
      <c r="E22" s="1079"/>
      <c r="F22" s="1079"/>
      <c r="G22" s="1081"/>
      <c r="H22" s="1078"/>
      <c r="I22" s="1079"/>
      <c r="J22" s="1079"/>
      <c r="K22" s="1079"/>
      <c r="L22" s="1079"/>
      <c r="M22" s="1078"/>
    </row>
    <row r="23" spans="2:13" ht="15.75" customHeight="1" x14ac:dyDescent="0.25">
      <c r="B23" s="995" t="s">
        <v>606</v>
      </c>
      <c r="C23" s="996"/>
      <c r="D23" s="996"/>
      <c r="E23" s="996"/>
      <c r="F23" s="996"/>
      <c r="G23" s="997"/>
      <c r="H23" s="995" t="s">
        <v>607</v>
      </c>
      <c r="I23" s="996"/>
      <c r="J23" s="996"/>
      <c r="K23" s="996"/>
      <c r="L23" s="997"/>
    </row>
    <row r="24" spans="2:13" x14ac:dyDescent="0.25">
      <c r="B24" s="998"/>
      <c r="C24" s="999"/>
      <c r="D24" s="999"/>
      <c r="E24" s="999"/>
      <c r="F24" s="999"/>
      <c r="G24" s="1000"/>
      <c r="H24" s="998"/>
      <c r="I24" s="999"/>
      <c r="J24" s="999"/>
      <c r="K24" s="999"/>
      <c r="L24" s="1000"/>
    </row>
    <row r="25" spans="2:13" x14ac:dyDescent="0.25">
      <c r="B25" s="998"/>
      <c r="C25" s="999"/>
      <c r="D25" s="999"/>
      <c r="E25" s="999"/>
      <c r="F25" s="999"/>
      <c r="G25" s="1000"/>
      <c r="H25" s="998"/>
      <c r="I25" s="999"/>
      <c r="J25" s="999"/>
      <c r="K25" s="999"/>
      <c r="L25" s="1000"/>
    </row>
    <row r="26" spans="2:13" x14ac:dyDescent="0.25">
      <c r="B26" s="998"/>
      <c r="C26" s="999"/>
      <c r="D26" s="999"/>
      <c r="E26" s="999"/>
      <c r="F26" s="999"/>
      <c r="G26" s="1000"/>
      <c r="H26" s="998"/>
      <c r="I26" s="999"/>
      <c r="J26" s="999"/>
      <c r="K26" s="999"/>
      <c r="L26" s="1000"/>
    </row>
    <row r="27" spans="2:13" x14ac:dyDescent="0.25">
      <c r="B27" s="998"/>
      <c r="C27" s="999"/>
      <c r="D27" s="999"/>
      <c r="E27" s="999"/>
      <c r="F27" s="999"/>
      <c r="G27" s="1000"/>
      <c r="H27" s="998"/>
      <c r="I27" s="999"/>
      <c r="J27" s="999"/>
      <c r="K27" s="999"/>
      <c r="L27" s="1000"/>
    </row>
    <row r="28" spans="2:13" x14ac:dyDescent="0.25">
      <c r="B28" s="998"/>
      <c r="C28" s="999"/>
      <c r="D28" s="999"/>
      <c r="E28" s="999"/>
      <c r="F28" s="999"/>
      <c r="G28" s="1000"/>
      <c r="H28" s="998"/>
      <c r="I28" s="999"/>
      <c r="J28" s="999"/>
      <c r="K28" s="999"/>
      <c r="L28" s="1000"/>
    </row>
    <row r="29" spans="2:13" x14ac:dyDescent="0.25">
      <c r="B29" s="998"/>
      <c r="C29" s="999"/>
      <c r="D29" s="999"/>
      <c r="E29" s="999"/>
      <c r="F29" s="999"/>
      <c r="G29" s="1000"/>
      <c r="H29" s="998"/>
      <c r="I29" s="999"/>
      <c r="J29" s="999"/>
      <c r="K29" s="999"/>
      <c r="L29" s="1000"/>
    </row>
    <row r="30" spans="2:13" x14ac:dyDescent="0.25">
      <c r="B30" s="998"/>
      <c r="C30" s="999"/>
      <c r="D30" s="999"/>
      <c r="E30" s="999"/>
      <c r="F30" s="999"/>
      <c r="G30" s="1000"/>
      <c r="H30" s="998"/>
      <c r="I30" s="999"/>
      <c r="J30" s="999"/>
      <c r="K30" s="999"/>
      <c r="L30" s="1000"/>
    </row>
    <row r="31" spans="2:13" x14ac:dyDescent="0.25">
      <c r="B31" s="998"/>
      <c r="C31" s="999"/>
      <c r="D31" s="999"/>
      <c r="E31" s="999"/>
      <c r="F31" s="999"/>
      <c r="G31" s="1000"/>
      <c r="H31" s="998"/>
      <c r="I31" s="999"/>
      <c r="J31" s="999"/>
      <c r="K31" s="999"/>
      <c r="L31" s="1000"/>
    </row>
    <row r="32" spans="2:13" x14ac:dyDescent="0.25">
      <c r="B32" s="998"/>
      <c r="C32" s="999"/>
      <c r="D32" s="999"/>
      <c r="E32" s="999"/>
      <c r="F32" s="999"/>
      <c r="G32" s="1000"/>
      <c r="H32" s="998"/>
      <c r="I32" s="999"/>
      <c r="J32" s="999"/>
      <c r="K32" s="999"/>
      <c r="L32" s="1000"/>
    </row>
    <row r="33" spans="2:13" x14ac:dyDescent="0.25">
      <c r="B33" s="998"/>
      <c r="C33" s="999"/>
      <c r="D33" s="999"/>
      <c r="E33" s="999"/>
      <c r="F33" s="999"/>
      <c r="G33" s="1000"/>
      <c r="H33" s="998"/>
      <c r="I33" s="999"/>
      <c r="J33" s="999"/>
      <c r="K33" s="999"/>
      <c r="L33" s="1000"/>
    </row>
    <row r="34" spans="2:13" x14ac:dyDescent="0.25">
      <c r="B34" s="998"/>
      <c r="C34" s="999"/>
      <c r="D34" s="999"/>
      <c r="E34" s="999"/>
      <c r="F34" s="999"/>
      <c r="G34" s="1000"/>
      <c r="H34" s="998"/>
      <c r="I34" s="999"/>
      <c r="J34" s="999"/>
      <c r="K34" s="999"/>
      <c r="L34" s="1000"/>
    </row>
    <row r="35" spans="2:13" x14ac:dyDescent="0.25">
      <c r="B35" s="998"/>
      <c r="C35" s="999"/>
      <c r="D35" s="999"/>
      <c r="E35" s="999"/>
      <c r="F35" s="999"/>
      <c r="G35" s="1000"/>
      <c r="H35" s="998"/>
      <c r="I35" s="999"/>
      <c r="J35" s="999"/>
      <c r="K35" s="999"/>
      <c r="L35" s="1000"/>
    </row>
    <row r="36" spans="2:13" ht="15.75" thickBot="1" x14ac:dyDescent="0.3">
      <c r="B36" s="998"/>
      <c r="C36" s="999"/>
      <c r="D36" s="999"/>
      <c r="E36" s="999"/>
      <c r="F36" s="999"/>
      <c r="G36" s="1000"/>
      <c r="H36" s="998"/>
      <c r="I36" s="999"/>
      <c r="J36" s="999"/>
      <c r="K36" s="999"/>
      <c r="L36" s="1000"/>
    </row>
    <row r="37" spans="2:13" ht="15" customHeight="1" x14ac:dyDescent="0.25">
      <c r="B37" s="1076" t="s">
        <v>1117</v>
      </c>
      <c r="C37" s="1077"/>
      <c r="D37" s="1077"/>
      <c r="E37" s="1077"/>
      <c r="F37" s="1077"/>
      <c r="G37" s="1080"/>
      <c r="H37" s="1070" t="s">
        <v>1118</v>
      </c>
      <c r="I37" s="1071"/>
      <c r="J37" s="1071"/>
      <c r="K37" s="1071"/>
      <c r="L37" s="1071"/>
      <c r="M37" s="1082"/>
    </row>
    <row r="38" spans="2:13" ht="35.25" customHeight="1" thickBot="1" x14ac:dyDescent="0.3">
      <c r="B38" s="1078"/>
      <c r="C38" s="1079"/>
      <c r="D38" s="1079"/>
      <c r="E38" s="1079"/>
      <c r="F38" s="1079"/>
      <c r="G38" s="1081"/>
      <c r="H38" s="1073"/>
      <c r="I38" s="1074"/>
      <c r="J38" s="1074"/>
      <c r="K38" s="1074"/>
      <c r="L38" s="1074"/>
      <c r="M38" s="1083"/>
    </row>
    <row r="39" spans="2:13" ht="26.25" customHeight="1" thickBot="1" x14ac:dyDescent="0.3">
      <c r="B39" s="1084" t="s">
        <v>615</v>
      </c>
      <c r="C39" s="1085"/>
      <c r="D39" s="1085"/>
      <c r="E39" s="1085"/>
      <c r="F39" s="1085"/>
      <c r="G39" s="1085"/>
      <c r="H39" s="1085"/>
      <c r="I39" s="1085"/>
      <c r="J39" s="1085"/>
      <c r="K39" s="1085"/>
      <c r="L39" s="1086"/>
      <c r="M39" s="157"/>
    </row>
    <row r="40" spans="2:13" x14ac:dyDescent="0.25">
      <c r="B40" s="995" t="s">
        <v>608</v>
      </c>
      <c r="C40" s="996"/>
      <c r="D40" s="996"/>
      <c r="E40" s="996"/>
      <c r="F40" s="996"/>
      <c r="G40" s="997"/>
      <c r="H40" s="995" t="s">
        <v>609</v>
      </c>
      <c r="I40" s="996"/>
      <c r="J40" s="996"/>
      <c r="K40" s="996"/>
      <c r="L40" s="997"/>
    </row>
    <row r="41" spans="2:13" x14ac:dyDescent="0.25">
      <c r="B41" s="998"/>
      <c r="C41" s="999"/>
      <c r="D41" s="999"/>
      <c r="E41" s="999"/>
      <c r="F41" s="999"/>
      <c r="G41" s="1000"/>
      <c r="H41" s="998"/>
      <c r="I41" s="999"/>
      <c r="J41" s="999"/>
      <c r="K41" s="999"/>
      <c r="L41" s="1000"/>
    </row>
    <row r="42" spans="2:13" x14ac:dyDescent="0.25">
      <c r="B42" s="998"/>
      <c r="C42" s="999"/>
      <c r="D42" s="999"/>
      <c r="E42" s="999"/>
      <c r="F42" s="999"/>
      <c r="G42" s="1000"/>
      <c r="H42" s="998"/>
      <c r="I42" s="999"/>
      <c r="J42" s="999"/>
      <c r="K42" s="999"/>
      <c r="L42" s="1000"/>
    </row>
    <row r="43" spans="2:13" x14ac:dyDescent="0.25">
      <c r="B43" s="998"/>
      <c r="C43" s="999"/>
      <c r="D43" s="999"/>
      <c r="E43" s="999"/>
      <c r="F43" s="999"/>
      <c r="G43" s="1000"/>
      <c r="H43" s="998"/>
      <c r="I43" s="999"/>
      <c r="J43" s="999"/>
      <c r="K43" s="999"/>
      <c r="L43" s="1000"/>
    </row>
    <row r="44" spans="2:13" x14ac:dyDescent="0.25">
      <c r="B44" s="998"/>
      <c r="C44" s="999"/>
      <c r="D44" s="999"/>
      <c r="E44" s="999"/>
      <c r="F44" s="999"/>
      <c r="G44" s="1000"/>
      <c r="H44" s="998"/>
      <c r="I44" s="999"/>
      <c r="J44" s="999"/>
      <c r="K44" s="999"/>
      <c r="L44" s="1000"/>
    </row>
    <row r="45" spans="2:13" x14ac:dyDescent="0.25">
      <c r="B45" s="998"/>
      <c r="C45" s="999"/>
      <c r="D45" s="999"/>
      <c r="E45" s="999"/>
      <c r="F45" s="999"/>
      <c r="G45" s="1000"/>
      <c r="H45" s="998"/>
      <c r="I45" s="999"/>
      <c r="J45" s="999"/>
      <c r="K45" s="999"/>
      <c r="L45" s="1000"/>
    </row>
    <row r="46" spans="2:13" x14ac:dyDescent="0.25">
      <c r="B46" s="998"/>
      <c r="C46" s="999"/>
      <c r="D46" s="999"/>
      <c r="E46" s="999"/>
      <c r="F46" s="999"/>
      <c r="G46" s="1000"/>
      <c r="H46" s="998"/>
      <c r="I46" s="999"/>
      <c r="J46" s="999"/>
      <c r="K46" s="999"/>
      <c r="L46" s="1000"/>
    </row>
    <row r="47" spans="2:13" x14ac:dyDescent="0.25">
      <c r="B47" s="998"/>
      <c r="C47" s="999"/>
      <c r="D47" s="999"/>
      <c r="E47" s="999"/>
      <c r="F47" s="999"/>
      <c r="G47" s="1000"/>
      <c r="H47" s="998"/>
      <c r="I47" s="999"/>
      <c r="J47" s="999"/>
      <c r="K47" s="999"/>
      <c r="L47" s="1000"/>
    </row>
    <row r="48" spans="2:13" x14ac:dyDescent="0.25">
      <c r="B48" s="998"/>
      <c r="C48" s="999"/>
      <c r="D48" s="999"/>
      <c r="E48" s="999"/>
      <c r="F48" s="999"/>
      <c r="G48" s="1000"/>
      <c r="H48" s="998"/>
      <c r="I48" s="999"/>
      <c r="J48" s="999"/>
      <c r="K48" s="999"/>
      <c r="L48" s="1000"/>
    </row>
    <row r="49" spans="2:13" x14ac:dyDescent="0.25">
      <c r="B49" s="998"/>
      <c r="C49" s="999"/>
      <c r="D49" s="999"/>
      <c r="E49" s="999"/>
      <c r="F49" s="999"/>
      <c r="G49" s="1000"/>
      <c r="H49" s="998"/>
      <c r="I49" s="999"/>
      <c r="J49" s="999"/>
      <c r="K49" s="999"/>
      <c r="L49" s="1000"/>
    </row>
    <row r="50" spans="2:13" x14ac:dyDescent="0.25">
      <c r="B50" s="998"/>
      <c r="C50" s="999"/>
      <c r="D50" s="999"/>
      <c r="E50" s="999"/>
      <c r="F50" s="999"/>
      <c r="G50" s="1000"/>
      <c r="H50" s="998"/>
      <c r="I50" s="999"/>
      <c r="J50" s="999"/>
      <c r="K50" s="999"/>
      <c r="L50" s="1000"/>
    </row>
    <row r="51" spans="2:13" x14ac:dyDescent="0.25">
      <c r="B51" s="998"/>
      <c r="C51" s="999"/>
      <c r="D51" s="999"/>
      <c r="E51" s="999"/>
      <c r="F51" s="999"/>
      <c r="G51" s="1000"/>
      <c r="H51" s="998"/>
      <c r="I51" s="999"/>
      <c r="J51" s="999"/>
      <c r="K51" s="999"/>
      <c r="L51" s="1000"/>
    </row>
    <row r="52" spans="2:13" x14ac:dyDescent="0.25">
      <c r="B52" s="998"/>
      <c r="C52" s="999"/>
      <c r="D52" s="999"/>
      <c r="E52" s="999"/>
      <c r="F52" s="999"/>
      <c r="G52" s="1000"/>
      <c r="H52" s="998"/>
      <c r="I52" s="999"/>
      <c r="J52" s="999"/>
      <c r="K52" s="999"/>
      <c r="L52" s="1000"/>
    </row>
    <row r="53" spans="2:13" ht="15.75" thickBot="1" x14ac:dyDescent="0.3">
      <c r="B53" s="998"/>
      <c r="C53" s="999"/>
      <c r="D53" s="999"/>
      <c r="E53" s="999"/>
      <c r="F53" s="999"/>
      <c r="G53" s="1000"/>
      <c r="H53" s="998"/>
      <c r="I53" s="999"/>
      <c r="J53" s="999"/>
      <c r="K53" s="999"/>
      <c r="L53" s="1000"/>
    </row>
    <row r="54" spans="2:13" ht="15" customHeight="1" x14ac:dyDescent="0.25">
      <c r="B54" s="1076" t="s">
        <v>1119</v>
      </c>
      <c r="C54" s="1077"/>
      <c r="D54" s="1077"/>
      <c r="E54" s="1077"/>
      <c r="F54" s="1077"/>
      <c r="G54" s="1080"/>
      <c r="H54" s="1076" t="s">
        <v>1120</v>
      </c>
      <c r="I54" s="1077"/>
      <c r="J54" s="1077"/>
      <c r="K54" s="1077"/>
      <c r="L54" s="1077"/>
      <c r="M54" s="1082"/>
    </row>
    <row r="55" spans="2:13" ht="36" customHeight="1" thickBot="1" x14ac:dyDescent="0.3">
      <c r="B55" s="1078"/>
      <c r="C55" s="1079"/>
      <c r="D55" s="1079"/>
      <c r="E55" s="1079"/>
      <c r="F55" s="1079"/>
      <c r="G55" s="1081"/>
      <c r="H55" s="1078"/>
      <c r="I55" s="1079"/>
      <c r="J55" s="1079"/>
      <c r="K55" s="1079"/>
      <c r="L55" s="1079"/>
      <c r="M55" s="1083"/>
    </row>
    <row r="56" spans="2:13" ht="15" customHeight="1" x14ac:dyDescent="0.25">
      <c r="B56" s="995" t="s">
        <v>608</v>
      </c>
      <c r="C56" s="996"/>
      <c r="D56" s="996"/>
      <c r="E56" s="996"/>
      <c r="F56" s="996"/>
      <c r="G56" s="997"/>
      <c r="H56" s="995" t="s">
        <v>609</v>
      </c>
      <c r="I56" s="996"/>
      <c r="J56" s="996"/>
      <c r="K56" s="996"/>
      <c r="L56" s="997"/>
    </row>
    <row r="57" spans="2:13" ht="15" customHeight="1" x14ac:dyDescent="0.25">
      <c r="B57" s="998"/>
      <c r="C57" s="999"/>
      <c r="D57" s="999"/>
      <c r="E57" s="999"/>
      <c r="F57" s="999"/>
      <c r="G57" s="1000"/>
      <c r="H57" s="998"/>
      <c r="I57" s="999"/>
      <c r="J57" s="999"/>
      <c r="K57" s="999"/>
      <c r="L57" s="1000"/>
    </row>
    <row r="58" spans="2:13" ht="15" customHeight="1" x14ac:dyDescent="0.25">
      <c r="B58" s="998"/>
      <c r="C58" s="999"/>
      <c r="D58" s="999"/>
      <c r="E58" s="999"/>
      <c r="F58" s="999"/>
      <c r="G58" s="1000"/>
      <c r="H58" s="998"/>
      <c r="I58" s="999"/>
      <c r="J58" s="999"/>
      <c r="K58" s="999"/>
      <c r="L58" s="1000"/>
    </row>
    <row r="59" spans="2:13" ht="15" customHeight="1" x14ac:dyDescent="0.25">
      <c r="B59" s="998"/>
      <c r="C59" s="999"/>
      <c r="D59" s="999"/>
      <c r="E59" s="999"/>
      <c r="F59" s="999"/>
      <c r="G59" s="1000"/>
      <c r="H59" s="998"/>
      <c r="I59" s="999"/>
      <c r="J59" s="999"/>
      <c r="K59" s="999"/>
      <c r="L59" s="1000"/>
    </row>
    <row r="60" spans="2:13" ht="15" customHeight="1" x14ac:dyDescent="0.25">
      <c r="B60" s="998"/>
      <c r="C60" s="999"/>
      <c r="D60" s="999"/>
      <c r="E60" s="999"/>
      <c r="F60" s="999"/>
      <c r="G60" s="1000"/>
      <c r="H60" s="998"/>
      <c r="I60" s="999"/>
      <c r="J60" s="999"/>
      <c r="K60" s="999"/>
      <c r="L60" s="1000"/>
    </row>
    <row r="61" spans="2:13" ht="15" customHeight="1" x14ac:dyDescent="0.25">
      <c r="B61" s="998"/>
      <c r="C61" s="999"/>
      <c r="D61" s="999"/>
      <c r="E61" s="999"/>
      <c r="F61" s="999"/>
      <c r="G61" s="1000"/>
      <c r="H61" s="998"/>
      <c r="I61" s="999"/>
      <c r="J61" s="999"/>
      <c r="K61" s="999"/>
      <c r="L61" s="1000"/>
    </row>
    <row r="62" spans="2:13" ht="15" customHeight="1" x14ac:dyDescent="0.25">
      <c r="B62" s="998"/>
      <c r="C62" s="999"/>
      <c r="D62" s="999"/>
      <c r="E62" s="999"/>
      <c r="F62" s="999"/>
      <c r="G62" s="1000"/>
      <c r="H62" s="998"/>
      <c r="I62" s="999"/>
      <c r="J62" s="999"/>
      <c r="K62" s="999"/>
      <c r="L62" s="1000"/>
    </row>
    <row r="63" spans="2:13" ht="15" customHeight="1" x14ac:dyDescent="0.25">
      <c r="B63" s="998"/>
      <c r="C63" s="999"/>
      <c r="D63" s="999"/>
      <c r="E63" s="999"/>
      <c r="F63" s="999"/>
      <c r="G63" s="1000"/>
      <c r="H63" s="998"/>
      <c r="I63" s="999"/>
      <c r="J63" s="999"/>
      <c r="K63" s="999"/>
      <c r="L63" s="1000"/>
    </row>
    <row r="64" spans="2:13" ht="15" customHeight="1" x14ac:dyDescent="0.25">
      <c r="B64" s="998"/>
      <c r="C64" s="999"/>
      <c r="D64" s="999"/>
      <c r="E64" s="999"/>
      <c r="F64" s="999"/>
      <c r="G64" s="1000"/>
      <c r="H64" s="998"/>
      <c r="I64" s="999"/>
      <c r="J64" s="999"/>
      <c r="K64" s="999"/>
      <c r="L64" s="1000"/>
    </row>
    <row r="65" spans="2:15" ht="15" customHeight="1" x14ac:dyDescent="0.25">
      <c r="B65" s="998"/>
      <c r="C65" s="999"/>
      <c r="D65" s="999"/>
      <c r="E65" s="999"/>
      <c r="F65" s="999"/>
      <c r="G65" s="1000"/>
      <c r="H65" s="998"/>
      <c r="I65" s="999"/>
      <c r="J65" s="999"/>
      <c r="K65" s="999"/>
      <c r="L65" s="1000"/>
    </row>
    <row r="66" spans="2:15" ht="15" customHeight="1" x14ac:dyDescent="0.25">
      <c r="B66" s="998"/>
      <c r="C66" s="999"/>
      <c r="D66" s="999"/>
      <c r="E66" s="999"/>
      <c r="F66" s="999"/>
      <c r="G66" s="1000"/>
      <c r="H66" s="998"/>
      <c r="I66" s="999"/>
      <c r="J66" s="999"/>
      <c r="K66" s="999"/>
      <c r="L66" s="1000"/>
      <c r="O66" s="183"/>
    </row>
    <row r="67" spans="2:15" ht="15" customHeight="1" x14ac:dyDescent="0.25">
      <c r="B67" s="998"/>
      <c r="C67" s="999"/>
      <c r="D67" s="999"/>
      <c r="E67" s="999"/>
      <c r="F67" s="999"/>
      <c r="G67" s="1000"/>
      <c r="H67" s="998"/>
      <c r="I67" s="999"/>
      <c r="J67" s="999"/>
      <c r="K67" s="999"/>
      <c r="L67" s="1000"/>
    </row>
    <row r="68" spans="2:15" ht="15" customHeight="1" x14ac:dyDescent="0.25">
      <c r="B68" s="998"/>
      <c r="C68" s="999"/>
      <c r="D68" s="999"/>
      <c r="E68" s="999"/>
      <c r="F68" s="999"/>
      <c r="G68" s="1000"/>
      <c r="H68" s="998"/>
      <c r="I68" s="999"/>
      <c r="J68" s="999"/>
      <c r="K68" s="999"/>
      <c r="L68" s="1000"/>
    </row>
    <row r="69" spans="2:15" ht="15.75" customHeight="1" thickBot="1" x14ac:dyDescent="0.3">
      <c r="B69" s="998"/>
      <c r="C69" s="999"/>
      <c r="D69" s="999"/>
      <c r="E69" s="999"/>
      <c r="F69" s="999"/>
      <c r="G69" s="1000"/>
      <c r="H69" s="998"/>
      <c r="I69" s="999"/>
      <c r="J69" s="999"/>
      <c r="K69" s="999"/>
      <c r="L69" s="1000"/>
    </row>
    <row r="70" spans="2:15" ht="23.25" customHeight="1" x14ac:dyDescent="0.25">
      <c r="B70" s="1070" t="s">
        <v>1121</v>
      </c>
      <c r="C70" s="1071"/>
      <c r="D70" s="1071"/>
      <c r="E70" s="1071"/>
      <c r="F70" s="1071"/>
      <c r="G70" s="1072"/>
      <c r="H70" s="1070" t="s">
        <v>1122</v>
      </c>
      <c r="I70" s="1071"/>
      <c r="J70" s="1071"/>
      <c r="K70" s="1071"/>
      <c r="L70" s="1071"/>
      <c r="M70" s="1082"/>
    </row>
    <row r="71" spans="2:15" ht="25.5" customHeight="1" thickBot="1" x14ac:dyDescent="0.3">
      <c r="B71" s="1073"/>
      <c r="C71" s="1074"/>
      <c r="D71" s="1074"/>
      <c r="E71" s="1074"/>
      <c r="F71" s="1074"/>
      <c r="G71" s="1075"/>
      <c r="H71" s="1073"/>
      <c r="I71" s="1074"/>
      <c r="J71" s="1074"/>
      <c r="K71" s="1074"/>
      <c r="L71" s="1074"/>
      <c r="M71" s="1083"/>
    </row>
    <row r="72" spans="2:15" ht="25.5" customHeight="1" thickBot="1" x14ac:dyDescent="0.3">
      <c r="B72" s="1084" t="s">
        <v>616</v>
      </c>
      <c r="C72" s="1085"/>
      <c r="D72" s="1085"/>
      <c r="E72" s="1085"/>
      <c r="F72" s="1085"/>
      <c r="G72" s="1085"/>
      <c r="H72" s="1085"/>
      <c r="I72" s="1085"/>
      <c r="J72" s="1085"/>
      <c r="K72" s="1085"/>
      <c r="L72" s="1086"/>
    </row>
    <row r="73" spans="2:15" x14ac:dyDescent="0.25">
      <c r="B73" s="995" t="s">
        <v>608</v>
      </c>
      <c r="C73" s="996"/>
      <c r="D73" s="996"/>
      <c r="E73" s="996"/>
      <c r="F73" s="996"/>
      <c r="G73" s="997"/>
      <c r="H73" s="995" t="s">
        <v>609</v>
      </c>
      <c r="I73" s="996"/>
      <c r="J73" s="996"/>
      <c r="K73" s="996"/>
      <c r="L73" s="997"/>
    </row>
    <row r="74" spans="2:15" x14ac:dyDescent="0.25">
      <c r="B74" s="998"/>
      <c r="C74" s="999"/>
      <c r="D74" s="999"/>
      <c r="E74" s="999"/>
      <c r="F74" s="999"/>
      <c r="G74" s="1000"/>
      <c r="H74" s="998"/>
      <c r="I74" s="999"/>
      <c r="J74" s="999"/>
      <c r="K74" s="999"/>
      <c r="L74" s="1000"/>
    </row>
    <row r="75" spans="2:15" x14ac:dyDescent="0.25">
      <c r="B75" s="998"/>
      <c r="C75" s="999"/>
      <c r="D75" s="999"/>
      <c r="E75" s="999"/>
      <c r="F75" s="999"/>
      <c r="G75" s="1000"/>
      <c r="H75" s="998"/>
      <c r="I75" s="999"/>
      <c r="J75" s="999"/>
      <c r="K75" s="999"/>
      <c r="L75" s="1000"/>
    </row>
    <row r="76" spans="2:15" x14ac:dyDescent="0.25">
      <c r="B76" s="998"/>
      <c r="C76" s="999"/>
      <c r="D76" s="999"/>
      <c r="E76" s="999"/>
      <c r="F76" s="999"/>
      <c r="G76" s="1000"/>
      <c r="H76" s="998"/>
      <c r="I76" s="999"/>
      <c r="J76" s="999"/>
      <c r="K76" s="999"/>
      <c r="L76" s="1000"/>
    </row>
    <row r="77" spans="2:15" x14ac:dyDescent="0.25">
      <c r="B77" s="998"/>
      <c r="C77" s="999"/>
      <c r="D77" s="999"/>
      <c r="E77" s="999"/>
      <c r="F77" s="999"/>
      <c r="G77" s="1000"/>
      <c r="H77" s="998"/>
      <c r="I77" s="999"/>
      <c r="J77" s="999"/>
      <c r="K77" s="999"/>
      <c r="L77" s="1000"/>
    </row>
    <row r="78" spans="2:15" x14ac:dyDescent="0.25">
      <c r="B78" s="998"/>
      <c r="C78" s="999"/>
      <c r="D78" s="999"/>
      <c r="E78" s="999"/>
      <c r="F78" s="999"/>
      <c r="G78" s="1000"/>
      <c r="H78" s="998"/>
      <c r="I78" s="999"/>
      <c r="J78" s="999"/>
      <c r="K78" s="999"/>
      <c r="L78" s="1000"/>
    </row>
    <row r="79" spans="2:15" x14ac:dyDescent="0.25">
      <c r="B79" s="998"/>
      <c r="C79" s="999"/>
      <c r="D79" s="999"/>
      <c r="E79" s="999"/>
      <c r="F79" s="999"/>
      <c r="G79" s="1000"/>
      <c r="H79" s="998"/>
      <c r="I79" s="999"/>
      <c r="J79" s="999"/>
      <c r="K79" s="999"/>
      <c r="L79" s="1000"/>
    </row>
    <row r="80" spans="2:15" x14ac:dyDescent="0.25">
      <c r="B80" s="998"/>
      <c r="C80" s="999"/>
      <c r="D80" s="999"/>
      <c r="E80" s="999"/>
      <c r="F80" s="999"/>
      <c r="G80" s="1000"/>
      <c r="H80" s="998"/>
      <c r="I80" s="999"/>
      <c r="J80" s="999"/>
      <c r="K80" s="999"/>
      <c r="L80" s="1000"/>
    </row>
    <row r="81" spans="2:14" x14ac:dyDescent="0.25">
      <c r="B81" s="998"/>
      <c r="C81" s="999"/>
      <c r="D81" s="999"/>
      <c r="E81" s="999"/>
      <c r="F81" s="999"/>
      <c r="G81" s="1000"/>
      <c r="H81" s="998"/>
      <c r="I81" s="999"/>
      <c r="J81" s="999"/>
      <c r="K81" s="999"/>
      <c r="L81" s="1000"/>
    </row>
    <row r="82" spans="2:14" x14ac:dyDescent="0.25">
      <c r="B82" s="998"/>
      <c r="C82" s="999"/>
      <c r="D82" s="999"/>
      <c r="E82" s="999"/>
      <c r="F82" s="999"/>
      <c r="G82" s="1000"/>
      <c r="H82" s="998"/>
      <c r="I82" s="999"/>
      <c r="J82" s="999"/>
      <c r="K82" s="999"/>
      <c r="L82" s="1000"/>
    </row>
    <row r="83" spans="2:14" x14ac:dyDescent="0.25">
      <c r="B83" s="998"/>
      <c r="C83" s="999"/>
      <c r="D83" s="999"/>
      <c r="E83" s="999"/>
      <c r="F83" s="999"/>
      <c r="G83" s="1000"/>
      <c r="H83" s="998"/>
      <c r="I83" s="999"/>
      <c r="J83" s="999"/>
      <c r="K83" s="999"/>
      <c r="L83" s="1000"/>
    </row>
    <row r="84" spans="2:14" x14ac:dyDescent="0.25">
      <c r="B84" s="998"/>
      <c r="C84" s="999"/>
      <c r="D84" s="999"/>
      <c r="E84" s="999"/>
      <c r="F84" s="999"/>
      <c r="G84" s="1000"/>
      <c r="H84" s="998"/>
      <c r="I84" s="999"/>
      <c r="J84" s="999"/>
      <c r="K84" s="999"/>
      <c r="L84" s="1000"/>
    </row>
    <row r="85" spans="2:14" x14ac:dyDescent="0.25">
      <c r="B85" s="998"/>
      <c r="C85" s="999"/>
      <c r="D85" s="999"/>
      <c r="E85" s="999"/>
      <c r="F85" s="999"/>
      <c r="G85" s="1000"/>
      <c r="H85" s="998"/>
      <c r="I85" s="999"/>
      <c r="J85" s="999"/>
      <c r="K85" s="999"/>
      <c r="L85" s="1000"/>
    </row>
    <row r="86" spans="2:14" ht="15.75" thickBot="1" x14ac:dyDescent="0.3">
      <c r="B86" s="998"/>
      <c r="C86" s="999"/>
      <c r="D86" s="999"/>
      <c r="E86" s="999"/>
      <c r="F86" s="999"/>
      <c r="G86" s="1000"/>
      <c r="H86" s="998"/>
      <c r="I86" s="999"/>
      <c r="J86" s="999"/>
      <c r="K86" s="999"/>
      <c r="L86" s="1000"/>
    </row>
    <row r="87" spans="2:14" ht="24.75" customHeight="1" x14ac:dyDescent="0.25">
      <c r="B87" s="1076" t="s">
        <v>1123</v>
      </c>
      <c r="C87" s="1077"/>
      <c r="D87" s="1077"/>
      <c r="E87" s="1077"/>
      <c r="F87" s="1077"/>
      <c r="G87" s="1080"/>
      <c r="H87" s="1076" t="s">
        <v>1124</v>
      </c>
      <c r="I87" s="1077"/>
      <c r="J87" s="1077"/>
      <c r="K87" s="1077"/>
      <c r="L87" s="1077"/>
    </row>
    <row r="88" spans="2:14" ht="21" customHeight="1" thickBot="1" x14ac:dyDescent="0.3">
      <c r="B88" s="1078"/>
      <c r="C88" s="1079"/>
      <c r="D88" s="1079"/>
      <c r="E88" s="1079"/>
      <c r="F88" s="1079"/>
      <c r="G88" s="1081"/>
      <c r="H88" s="1078"/>
      <c r="I88" s="1079"/>
      <c r="J88" s="1079"/>
      <c r="K88" s="1079"/>
      <c r="L88" s="1079"/>
      <c r="N88" s="267"/>
    </row>
    <row r="89" spans="2:14" x14ac:dyDescent="0.25">
      <c r="B89" s="995"/>
      <c r="C89" s="996"/>
      <c r="D89" s="996"/>
      <c r="E89" s="996"/>
      <c r="F89" s="996"/>
      <c r="G89" s="997"/>
      <c r="H89" s="995"/>
      <c r="I89" s="996"/>
      <c r="J89" s="996"/>
      <c r="K89" s="996"/>
      <c r="L89" s="997"/>
    </row>
    <row r="90" spans="2:14" x14ac:dyDescent="0.25">
      <c r="B90" s="998"/>
      <c r="C90" s="999"/>
      <c r="D90" s="999"/>
      <c r="E90" s="999"/>
      <c r="F90" s="999"/>
      <c r="G90" s="1000"/>
      <c r="H90" s="998"/>
      <c r="I90" s="999"/>
      <c r="J90" s="999"/>
      <c r="K90" s="999"/>
      <c r="L90" s="1000"/>
    </row>
    <row r="91" spans="2:14" x14ac:dyDescent="0.25">
      <c r="B91" s="998"/>
      <c r="C91" s="999"/>
      <c r="D91" s="999"/>
      <c r="E91" s="999"/>
      <c r="F91" s="999"/>
      <c r="G91" s="1000"/>
      <c r="H91" s="998"/>
      <c r="I91" s="999"/>
      <c r="J91" s="999"/>
      <c r="K91" s="999"/>
      <c r="L91" s="1000"/>
    </row>
    <row r="92" spans="2:14" x14ac:dyDescent="0.25">
      <c r="B92" s="998"/>
      <c r="C92" s="999"/>
      <c r="D92" s="999"/>
      <c r="E92" s="999"/>
      <c r="F92" s="999"/>
      <c r="G92" s="1000"/>
      <c r="H92" s="998"/>
      <c r="I92" s="999"/>
      <c r="J92" s="999"/>
      <c r="K92" s="999"/>
      <c r="L92" s="1000"/>
    </row>
    <row r="93" spans="2:14" x14ac:dyDescent="0.25">
      <c r="B93" s="998"/>
      <c r="C93" s="999"/>
      <c r="D93" s="999"/>
      <c r="E93" s="999"/>
      <c r="F93" s="999"/>
      <c r="G93" s="1000"/>
      <c r="H93" s="998"/>
      <c r="I93" s="999"/>
      <c r="J93" s="999"/>
      <c r="K93" s="999"/>
      <c r="L93" s="1000"/>
    </row>
    <row r="94" spans="2:14" x14ac:dyDescent="0.25">
      <c r="B94" s="998"/>
      <c r="C94" s="999"/>
      <c r="D94" s="999"/>
      <c r="E94" s="999"/>
      <c r="F94" s="999"/>
      <c r="G94" s="1000"/>
      <c r="H94" s="998"/>
      <c r="I94" s="999"/>
      <c r="J94" s="999"/>
      <c r="K94" s="999"/>
      <c r="L94" s="1000"/>
    </row>
    <row r="95" spans="2:14" x14ac:dyDescent="0.25">
      <c r="B95" s="998"/>
      <c r="C95" s="999"/>
      <c r="D95" s="999"/>
      <c r="E95" s="999"/>
      <c r="F95" s="999"/>
      <c r="G95" s="1000"/>
      <c r="H95" s="998"/>
      <c r="I95" s="999"/>
      <c r="J95" s="999"/>
      <c r="K95" s="999"/>
      <c r="L95" s="1000"/>
    </row>
    <row r="96" spans="2:14" x14ac:dyDescent="0.25">
      <c r="B96" s="998"/>
      <c r="C96" s="999"/>
      <c r="D96" s="999"/>
      <c r="E96" s="999"/>
      <c r="F96" s="999"/>
      <c r="G96" s="1000"/>
      <c r="H96" s="998"/>
      <c r="I96" s="999"/>
      <c r="J96" s="999"/>
      <c r="K96" s="999"/>
      <c r="L96" s="1000"/>
    </row>
    <row r="97" spans="2:12" x14ac:dyDescent="0.25">
      <c r="B97" s="998"/>
      <c r="C97" s="999"/>
      <c r="D97" s="999"/>
      <c r="E97" s="999"/>
      <c r="F97" s="999"/>
      <c r="G97" s="1000"/>
      <c r="H97" s="998"/>
      <c r="I97" s="999"/>
      <c r="J97" s="999"/>
      <c r="K97" s="999"/>
      <c r="L97" s="1000"/>
    </row>
    <row r="98" spans="2:12" x14ac:dyDescent="0.25">
      <c r="B98" s="998"/>
      <c r="C98" s="999"/>
      <c r="D98" s="999"/>
      <c r="E98" s="999"/>
      <c r="F98" s="999"/>
      <c r="G98" s="1000"/>
      <c r="H98" s="998"/>
      <c r="I98" s="999"/>
      <c r="J98" s="999"/>
      <c r="K98" s="999"/>
      <c r="L98" s="1000"/>
    </row>
    <row r="99" spans="2:12" x14ac:dyDescent="0.25">
      <c r="B99" s="998"/>
      <c r="C99" s="999"/>
      <c r="D99" s="999"/>
      <c r="E99" s="999"/>
      <c r="F99" s="999"/>
      <c r="G99" s="1000"/>
      <c r="H99" s="998"/>
      <c r="I99" s="999"/>
      <c r="J99" s="999"/>
      <c r="K99" s="999"/>
      <c r="L99" s="1000"/>
    </row>
    <row r="100" spans="2:12" x14ac:dyDescent="0.25">
      <c r="B100" s="998"/>
      <c r="C100" s="999"/>
      <c r="D100" s="999"/>
      <c r="E100" s="999"/>
      <c r="F100" s="999"/>
      <c r="G100" s="1000"/>
      <c r="H100" s="998"/>
      <c r="I100" s="999"/>
      <c r="J100" s="999"/>
      <c r="K100" s="999"/>
      <c r="L100" s="1000"/>
    </row>
    <row r="101" spans="2:12" x14ac:dyDescent="0.25">
      <c r="B101" s="998"/>
      <c r="C101" s="999"/>
      <c r="D101" s="999"/>
      <c r="E101" s="999"/>
      <c r="F101" s="999"/>
      <c r="G101" s="1000"/>
      <c r="H101" s="998"/>
      <c r="I101" s="999"/>
      <c r="J101" s="999"/>
      <c r="K101" s="999"/>
      <c r="L101" s="1000"/>
    </row>
    <row r="102" spans="2:12" ht="15.75" thickBot="1" x14ac:dyDescent="0.3">
      <c r="B102" s="998"/>
      <c r="C102" s="999"/>
      <c r="D102" s="999"/>
      <c r="E102" s="999"/>
      <c r="F102" s="999"/>
      <c r="G102" s="1000"/>
      <c r="H102" s="998"/>
      <c r="I102" s="999"/>
      <c r="J102" s="999"/>
      <c r="K102" s="999"/>
      <c r="L102" s="1000"/>
    </row>
    <row r="103" spans="2:12" ht="15.75" customHeight="1" x14ac:dyDescent="0.25">
      <c r="B103" s="1070" t="s">
        <v>1125</v>
      </c>
      <c r="C103" s="1071"/>
      <c r="D103" s="1071"/>
      <c r="E103" s="1071"/>
      <c r="F103" s="1071"/>
      <c r="G103" s="1072"/>
      <c r="H103" s="1076" t="s">
        <v>1126</v>
      </c>
      <c r="I103" s="1077"/>
      <c r="J103" s="1077"/>
      <c r="K103" s="1077"/>
      <c r="L103" s="1077"/>
    </row>
    <row r="104" spans="2:12" ht="31.5" customHeight="1" thickBot="1" x14ac:dyDescent="0.3">
      <c r="B104" s="1073"/>
      <c r="C104" s="1074"/>
      <c r="D104" s="1074"/>
      <c r="E104" s="1074"/>
      <c r="F104" s="1074"/>
      <c r="G104" s="1075"/>
      <c r="H104" s="1078"/>
      <c r="I104" s="1079"/>
      <c r="J104" s="1079"/>
      <c r="K104" s="1079"/>
      <c r="L104" s="1079"/>
    </row>
  </sheetData>
  <mergeCells count="38">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70:G71"/>
    <mergeCell ref="H70:L71"/>
    <mergeCell ref="M70:M71"/>
    <mergeCell ref="B72:L72"/>
    <mergeCell ref="B56:G69"/>
    <mergeCell ref="H56:L69"/>
    <mergeCell ref="B54:G55"/>
    <mergeCell ref="H54:L55"/>
    <mergeCell ref="B103:G104"/>
    <mergeCell ref="H103:L104"/>
    <mergeCell ref="B73:G86"/>
    <mergeCell ref="H73:L86"/>
    <mergeCell ref="B87:G88"/>
    <mergeCell ref="H87:L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52475A-8819-49B7-AA8B-B39D81C2C2F3}">
  <dimension ref="B1:M229"/>
  <sheetViews>
    <sheetView view="pageBreakPreview" topLeftCell="A3" zoomScaleNormal="100" zoomScaleSheetLayoutView="100" zoomScalePageLayoutView="110" workbookViewId="0">
      <selection activeCell="B4" sqref="B4:H5"/>
    </sheetView>
  </sheetViews>
  <sheetFormatPr baseColWidth="10" defaultColWidth="12" defaultRowHeight="15" x14ac:dyDescent="0.25"/>
  <cols>
    <col min="1" max="1" width="3.85546875" style="126" customWidth="1"/>
    <col min="2" max="2" width="4.85546875" style="126" customWidth="1"/>
    <col min="3" max="3" width="8.7109375" style="126" customWidth="1"/>
    <col min="4" max="4" width="8.42578125" style="126" customWidth="1"/>
    <col min="5" max="5" width="12" style="126"/>
    <col min="6" max="6" width="17.5703125" style="126" customWidth="1"/>
    <col min="7" max="7" width="10" style="126" customWidth="1"/>
    <col min="8" max="8" width="5.7109375" style="126" customWidth="1"/>
    <col min="9" max="9" width="23.5703125" style="126" customWidth="1"/>
    <col min="10" max="10" width="13.7109375" style="126" customWidth="1"/>
    <col min="11" max="11" width="14.140625" style="126" customWidth="1"/>
    <col min="12" max="12" width="3.5703125" style="126" customWidth="1"/>
    <col min="13" max="13" width="12.28515625" style="126" hidden="1" customWidth="1"/>
    <col min="14" max="16384" width="12" style="126"/>
  </cols>
  <sheetData>
    <row r="1" spans="2:12" ht="27.75" customHeight="1" x14ac:dyDescent="0.25">
      <c r="B1" s="1013" t="s">
        <v>328</v>
      </c>
      <c r="C1" s="1014"/>
      <c r="D1" s="1014"/>
      <c r="E1" s="1014"/>
      <c r="F1" s="1014"/>
      <c r="G1" s="1014"/>
      <c r="H1" s="1014"/>
      <c r="I1" s="1014"/>
      <c r="J1" s="1014"/>
      <c r="K1" s="1014"/>
      <c r="L1" s="1015"/>
    </row>
    <row r="2" spans="2:12" ht="11.25" customHeight="1" x14ac:dyDescent="0.25">
      <c r="B2" s="1016"/>
      <c r="C2" s="1017"/>
      <c r="D2" s="1017"/>
      <c r="E2" s="1017"/>
      <c r="F2" s="1017"/>
      <c r="G2" s="1017"/>
      <c r="H2" s="1017"/>
      <c r="I2" s="1017"/>
      <c r="J2" s="1017"/>
      <c r="K2" s="1017"/>
      <c r="L2" s="1018"/>
    </row>
    <row r="3" spans="2:12" ht="24.95" customHeight="1" thickBot="1" x14ac:dyDescent="0.3">
      <c r="B3" s="1122" t="s">
        <v>374</v>
      </c>
      <c r="C3" s="1123"/>
      <c r="D3" s="1123"/>
      <c r="E3" s="1124"/>
      <c r="F3" s="173">
        <v>44084</v>
      </c>
      <c r="G3" s="1122" t="s">
        <v>375</v>
      </c>
      <c r="H3" s="1123"/>
      <c r="I3" s="1021"/>
      <c r="J3" s="1125">
        <v>44090</v>
      </c>
      <c r="K3" s="1126"/>
      <c r="L3" s="1127"/>
    </row>
    <row r="4" spans="2:12" ht="24.95" customHeight="1" x14ac:dyDescent="0.25">
      <c r="B4" s="1128" t="s">
        <v>326</v>
      </c>
      <c r="C4" s="1129"/>
      <c r="D4" s="1129"/>
      <c r="E4" s="1129"/>
      <c r="F4" s="1129"/>
      <c r="G4" s="1129"/>
      <c r="H4" s="1130"/>
      <c r="I4" s="158" t="s">
        <v>591</v>
      </c>
      <c r="J4" s="192" t="s">
        <v>2</v>
      </c>
      <c r="K4" s="1031" t="s">
        <v>0</v>
      </c>
      <c r="L4" s="1032"/>
    </row>
    <row r="5" spans="2:12" ht="24.95" customHeight="1" thickBot="1" x14ac:dyDescent="0.3">
      <c r="B5" s="1131"/>
      <c r="C5" s="1132"/>
      <c r="D5" s="1132"/>
      <c r="E5" s="1132"/>
      <c r="F5" s="1132"/>
      <c r="G5" s="1132"/>
      <c r="H5" s="1133"/>
      <c r="I5" s="179" t="s">
        <v>592</v>
      </c>
      <c r="J5" s="156">
        <v>2</v>
      </c>
      <c r="K5" s="1096" t="s">
        <v>376</v>
      </c>
      <c r="L5" s="1097"/>
    </row>
    <row r="6" spans="2:12" ht="15.75" customHeight="1" x14ac:dyDescent="0.25">
      <c r="B6" s="998" t="s">
        <v>545</v>
      </c>
      <c r="C6" s="999"/>
      <c r="D6" s="999"/>
      <c r="E6" s="999"/>
      <c r="F6" s="999"/>
      <c r="G6" s="1000"/>
      <c r="H6" s="995" t="s">
        <v>546</v>
      </c>
      <c r="I6" s="996"/>
      <c r="J6" s="996"/>
      <c r="K6" s="996"/>
      <c r="L6" s="997"/>
    </row>
    <row r="7" spans="2:12" x14ac:dyDescent="0.25">
      <c r="B7" s="998"/>
      <c r="C7" s="999"/>
      <c r="D7" s="999"/>
      <c r="E7" s="999"/>
      <c r="F7" s="999"/>
      <c r="G7" s="1000"/>
      <c r="H7" s="998"/>
      <c r="I7" s="999"/>
      <c r="J7" s="999"/>
      <c r="K7" s="999"/>
      <c r="L7" s="1000"/>
    </row>
    <row r="8" spans="2:12" x14ac:dyDescent="0.25">
      <c r="B8" s="998"/>
      <c r="C8" s="999"/>
      <c r="D8" s="999"/>
      <c r="E8" s="999"/>
      <c r="F8" s="999"/>
      <c r="G8" s="1000"/>
      <c r="H8" s="998"/>
      <c r="I8" s="999"/>
      <c r="J8" s="999"/>
      <c r="K8" s="999"/>
      <c r="L8" s="1000"/>
    </row>
    <row r="9" spans="2:12" x14ac:dyDescent="0.25">
      <c r="B9" s="998"/>
      <c r="C9" s="999"/>
      <c r="D9" s="999"/>
      <c r="E9" s="999"/>
      <c r="F9" s="999"/>
      <c r="G9" s="1000"/>
      <c r="H9" s="998"/>
      <c r="I9" s="999"/>
      <c r="J9" s="999"/>
      <c r="K9" s="999"/>
      <c r="L9" s="1000"/>
    </row>
    <row r="10" spans="2:12" x14ac:dyDescent="0.25">
      <c r="B10" s="998"/>
      <c r="C10" s="999"/>
      <c r="D10" s="999"/>
      <c r="E10" s="999"/>
      <c r="F10" s="999"/>
      <c r="G10" s="1000"/>
      <c r="H10" s="998"/>
      <c r="I10" s="999"/>
      <c r="J10" s="999"/>
      <c r="K10" s="999"/>
      <c r="L10" s="1000"/>
    </row>
    <row r="11" spans="2:12" x14ac:dyDescent="0.25">
      <c r="B11" s="998"/>
      <c r="C11" s="999"/>
      <c r="D11" s="999"/>
      <c r="E11" s="999"/>
      <c r="F11" s="999"/>
      <c r="G11" s="1000"/>
      <c r="H11" s="998"/>
      <c r="I11" s="999"/>
      <c r="J11" s="999"/>
      <c r="K11" s="999"/>
      <c r="L11" s="1000"/>
    </row>
    <row r="12" spans="2:12" x14ac:dyDescent="0.25">
      <c r="B12" s="998"/>
      <c r="C12" s="999"/>
      <c r="D12" s="999"/>
      <c r="E12" s="999"/>
      <c r="F12" s="999"/>
      <c r="G12" s="1000"/>
      <c r="H12" s="998"/>
      <c r="I12" s="999"/>
      <c r="J12" s="999"/>
      <c r="K12" s="999"/>
      <c r="L12" s="1000"/>
    </row>
    <row r="13" spans="2:12" x14ac:dyDescent="0.25">
      <c r="B13" s="998"/>
      <c r="C13" s="999"/>
      <c r="D13" s="999"/>
      <c r="E13" s="999"/>
      <c r="F13" s="999"/>
      <c r="G13" s="1000"/>
      <c r="H13" s="998"/>
      <c r="I13" s="999"/>
      <c r="J13" s="999"/>
      <c r="K13" s="999"/>
      <c r="L13" s="1000"/>
    </row>
    <row r="14" spans="2:12" x14ac:dyDescent="0.25">
      <c r="B14" s="998"/>
      <c r="C14" s="999"/>
      <c r="D14" s="999"/>
      <c r="E14" s="999"/>
      <c r="F14" s="999"/>
      <c r="G14" s="1000"/>
      <c r="H14" s="998"/>
      <c r="I14" s="999"/>
      <c r="J14" s="999"/>
      <c r="K14" s="999"/>
      <c r="L14" s="1000"/>
    </row>
    <row r="15" spans="2:12" x14ac:dyDescent="0.25">
      <c r="B15" s="998"/>
      <c r="C15" s="999"/>
      <c r="D15" s="999"/>
      <c r="E15" s="999"/>
      <c r="F15" s="999"/>
      <c r="G15" s="1000"/>
      <c r="H15" s="998"/>
      <c r="I15" s="999"/>
      <c r="J15" s="999"/>
      <c r="K15" s="999"/>
      <c r="L15" s="1000"/>
    </row>
    <row r="16" spans="2:12" x14ac:dyDescent="0.25">
      <c r="B16" s="998"/>
      <c r="C16" s="999"/>
      <c r="D16" s="999"/>
      <c r="E16" s="999"/>
      <c r="F16" s="999"/>
      <c r="G16" s="1000"/>
      <c r="H16" s="998"/>
      <c r="I16" s="999"/>
      <c r="J16" s="999"/>
      <c r="K16" s="999"/>
      <c r="L16" s="1000"/>
    </row>
    <row r="17" spans="2:13" x14ac:dyDescent="0.25">
      <c r="B17" s="998"/>
      <c r="C17" s="999"/>
      <c r="D17" s="999"/>
      <c r="E17" s="999"/>
      <c r="F17" s="999"/>
      <c r="G17" s="1000"/>
      <c r="H17" s="998"/>
      <c r="I17" s="999"/>
      <c r="J17" s="999"/>
      <c r="K17" s="999"/>
      <c r="L17" s="1000"/>
    </row>
    <row r="18" spans="2:13" x14ac:dyDescent="0.25">
      <c r="B18" s="998"/>
      <c r="C18" s="999"/>
      <c r="D18" s="999"/>
      <c r="E18" s="999"/>
      <c r="F18" s="999"/>
      <c r="G18" s="1000"/>
      <c r="H18" s="998"/>
      <c r="I18" s="999"/>
      <c r="J18" s="999"/>
      <c r="K18" s="999"/>
      <c r="L18" s="1000"/>
    </row>
    <row r="19" spans="2:13" ht="15.75" thickBot="1" x14ac:dyDescent="0.3">
      <c r="B19" s="1116"/>
      <c r="C19" s="1117"/>
      <c r="D19" s="1117"/>
      <c r="E19" s="1117"/>
      <c r="F19" s="1117"/>
      <c r="G19" s="1118"/>
      <c r="H19" s="1116"/>
      <c r="I19" s="1117"/>
      <c r="J19" s="1117"/>
      <c r="K19" s="1117"/>
      <c r="L19" s="1118"/>
    </row>
    <row r="20" spans="2:13" ht="25.5" customHeight="1" x14ac:dyDescent="0.25">
      <c r="B20" s="1108" t="s">
        <v>1191</v>
      </c>
      <c r="C20" s="1109"/>
      <c r="D20" s="1109"/>
      <c r="E20" s="1109"/>
      <c r="F20" s="1109"/>
      <c r="G20" s="1110"/>
      <c r="H20" s="1108" t="s">
        <v>1192</v>
      </c>
      <c r="I20" s="1109"/>
      <c r="J20" s="1109"/>
      <c r="K20" s="1109"/>
      <c r="L20" s="1109"/>
      <c r="M20" s="1110"/>
    </row>
    <row r="21" spans="2:13" ht="23.25" customHeight="1" thickBot="1" x14ac:dyDescent="0.3">
      <c r="B21" s="1111"/>
      <c r="C21" s="1112"/>
      <c r="D21" s="1112"/>
      <c r="E21" s="1112"/>
      <c r="F21" s="1112"/>
      <c r="G21" s="1113"/>
      <c r="H21" s="1111"/>
      <c r="I21" s="1112"/>
      <c r="J21" s="1112"/>
      <c r="K21" s="1112"/>
      <c r="L21" s="1112"/>
      <c r="M21" s="1113"/>
    </row>
    <row r="22" spans="2:13" ht="15.75" customHeight="1" x14ac:dyDescent="0.25">
      <c r="B22" s="998" t="s">
        <v>545</v>
      </c>
      <c r="C22" s="999"/>
      <c r="D22" s="999"/>
      <c r="E22" s="999"/>
      <c r="F22" s="999"/>
      <c r="G22" s="1000"/>
      <c r="H22" s="995" t="s">
        <v>546</v>
      </c>
      <c r="I22" s="996"/>
      <c r="J22" s="996"/>
      <c r="K22" s="996"/>
      <c r="L22" s="997"/>
    </row>
    <row r="23" spans="2:13" x14ac:dyDescent="0.25">
      <c r="B23" s="998"/>
      <c r="C23" s="999"/>
      <c r="D23" s="999"/>
      <c r="E23" s="999"/>
      <c r="F23" s="999"/>
      <c r="G23" s="1000"/>
      <c r="H23" s="998"/>
      <c r="I23" s="999"/>
      <c r="J23" s="999"/>
      <c r="K23" s="999"/>
      <c r="L23" s="1000"/>
    </row>
    <row r="24" spans="2:13" x14ac:dyDescent="0.25">
      <c r="B24" s="998"/>
      <c r="C24" s="999"/>
      <c r="D24" s="999"/>
      <c r="E24" s="999"/>
      <c r="F24" s="999"/>
      <c r="G24" s="1000"/>
      <c r="H24" s="998"/>
      <c r="I24" s="999"/>
      <c r="J24" s="999"/>
      <c r="K24" s="999"/>
      <c r="L24" s="1000"/>
    </row>
    <row r="25" spans="2:13" x14ac:dyDescent="0.25">
      <c r="B25" s="998"/>
      <c r="C25" s="999"/>
      <c r="D25" s="999"/>
      <c r="E25" s="999"/>
      <c r="F25" s="999"/>
      <c r="G25" s="1000"/>
      <c r="H25" s="998"/>
      <c r="I25" s="999"/>
      <c r="J25" s="999"/>
      <c r="K25" s="999"/>
      <c r="L25" s="1000"/>
    </row>
    <row r="26" spans="2:13" x14ac:dyDescent="0.25">
      <c r="B26" s="998"/>
      <c r="C26" s="999"/>
      <c r="D26" s="999"/>
      <c r="E26" s="999"/>
      <c r="F26" s="999"/>
      <c r="G26" s="1000"/>
      <c r="H26" s="998"/>
      <c r="I26" s="999"/>
      <c r="J26" s="999"/>
      <c r="K26" s="999"/>
      <c r="L26" s="1000"/>
    </row>
    <row r="27" spans="2:13" x14ac:dyDescent="0.25">
      <c r="B27" s="998"/>
      <c r="C27" s="999"/>
      <c r="D27" s="999"/>
      <c r="E27" s="999"/>
      <c r="F27" s="999"/>
      <c r="G27" s="1000"/>
      <c r="H27" s="998"/>
      <c r="I27" s="999"/>
      <c r="J27" s="999"/>
      <c r="K27" s="999"/>
      <c r="L27" s="1000"/>
    </row>
    <row r="28" spans="2:13" x14ac:dyDescent="0.25">
      <c r="B28" s="998"/>
      <c r="C28" s="999"/>
      <c r="D28" s="999"/>
      <c r="E28" s="999"/>
      <c r="F28" s="999"/>
      <c r="G28" s="1000"/>
      <c r="H28" s="998"/>
      <c r="I28" s="999"/>
      <c r="J28" s="999"/>
      <c r="K28" s="999"/>
      <c r="L28" s="1000"/>
    </row>
    <row r="29" spans="2:13" x14ac:dyDescent="0.25">
      <c r="B29" s="998"/>
      <c r="C29" s="999"/>
      <c r="D29" s="999"/>
      <c r="E29" s="999"/>
      <c r="F29" s="999"/>
      <c r="G29" s="1000"/>
      <c r="H29" s="998"/>
      <c r="I29" s="999"/>
      <c r="J29" s="999"/>
      <c r="K29" s="999"/>
      <c r="L29" s="1000"/>
    </row>
    <row r="30" spans="2:13" x14ac:dyDescent="0.25">
      <c r="B30" s="998"/>
      <c r="C30" s="999"/>
      <c r="D30" s="999"/>
      <c r="E30" s="999"/>
      <c r="F30" s="999"/>
      <c r="G30" s="1000"/>
      <c r="H30" s="998"/>
      <c r="I30" s="999"/>
      <c r="J30" s="999"/>
      <c r="K30" s="999"/>
      <c r="L30" s="1000"/>
    </row>
    <row r="31" spans="2:13" x14ac:dyDescent="0.25">
      <c r="B31" s="998"/>
      <c r="C31" s="999"/>
      <c r="D31" s="999"/>
      <c r="E31" s="999"/>
      <c r="F31" s="999"/>
      <c r="G31" s="1000"/>
      <c r="H31" s="998"/>
      <c r="I31" s="999"/>
      <c r="J31" s="999"/>
      <c r="K31" s="999"/>
      <c r="L31" s="1000"/>
    </row>
    <row r="32" spans="2:13" x14ac:dyDescent="0.25">
      <c r="B32" s="998"/>
      <c r="C32" s="999"/>
      <c r="D32" s="999"/>
      <c r="E32" s="999"/>
      <c r="F32" s="999"/>
      <c r="G32" s="1000"/>
      <c r="H32" s="998"/>
      <c r="I32" s="999"/>
      <c r="J32" s="999"/>
      <c r="K32" s="999"/>
      <c r="L32" s="1000"/>
    </row>
    <row r="33" spans="2:13" x14ac:dyDescent="0.25">
      <c r="B33" s="998"/>
      <c r="C33" s="999"/>
      <c r="D33" s="999"/>
      <c r="E33" s="999"/>
      <c r="F33" s="999"/>
      <c r="G33" s="1000"/>
      <c r="H33" s="998"/>
      <c r="I33" s="999"/>
      <c r="J33" s="999"/>
      <c r="K33" s="999"/>
      <c r="L33" s="1000"/>
    </row>
    <row r="34" spans="2:13" x14ac:dyDescent="0.25">
      <c r="B34" s="998"/>
      <c r="C34" s="999"/>
      <c r="D34" s="999"/>
      <c r="E34" s="999"/>
      <c r="F34" s="999"/>
      <c r="G34" s="1000"/>
      <c r="H34" s="998"/>
      <c r="I34" s="999"/>
      <c r="J34" s="999"/>
      <c r="K34" s="999"/>
      <c r="L34" s="1000"/>
    </row>
    <row r="35" spans="2:13" ht="15.75" thickBot="1" x14ac:dyDescent="0.3">
      <c r="B35" s="1116"/>
      <c r="C35" s="1117"/>
      <c r="D35" s="1117"/>
      <c r="E35" s="1117"/>
      <c r="F35" s="1117"/>
      <c r="G35" s="1118"/>
      <c r="H35" s="1116"/>
      <c r="I35" s="1117"/>
      <c r="J35" s="1117"/>
      <c r="K35" s="1117"/>
      <c r="L35" s="1118"/>
    </row>
    <row r="36" spans="2:13" ht="25.5" customHeight="1" x14ac:dyDescent="0.25">
      <c r="B36" s="1108" t="s">
        <v>1193</v>
      </c>
      <c r="C36" s="1109"/>
      <c r="D36" s="1109"/>
      <c r="E36" s="1109"/>
      <c r="F36" s="1109"/>
      <c r="G36" s="1110"/>
      <c r="H36" s="1119" t="s">
        <v>1194</v>
      </c>
      <c r="I36" s="1120"/>
      <c r="J36" s="1120"/>
      <c r="K36" s="1120"/>
      <c r="L36" s="1120"/>
      <c r="M36" s="1121"/>
    </row>
    <row r="37" spans="2:13" ht="23.25" customHeight="1" thickBot="1" x14ac:dyDescent="0.3">
      <c r="B37" s="1111"/>
      <c r="C37" s="1112"/>
      <c r="D37" s="1112"/>
      <c r="E37" s="1112"/>
      <c r="F37" s="1112"/>
      <c r="G37" s="1113"/>
      <c r="H37" s="1119"/>
      <c r="I37" s="1120"/>
      <c r="J37" s="1120"/>
      <c r="K37" s="1120"/>
      <c r="L37" s="1120"/>
      <c r="M37" s="1121"/>
    </row>
    <row r="38" spans="2:13" ht="15.75" customHeight="1" x14ac:dyDescent="0.25">
      <c r="B38" s="998" t="s">
        <v>545</v>
      </c>
      <c r="C38" s="999"/>
      <c r="D38" s="999"/>
      <c r="E38" s="999"/>
      <c r="F38" s="999"/>
      <c r="G38" s="1000"/>
      <c r="H38" s="995" t="s">
        <v>546</v>
      </c>
      <c r="I38" s="996"/>
      <c r="J38" s="996"/>
      <c r="K38" s="996"/>
      <c r="L38" s="997"/>
    </row>
    <row r="39" spans="2:13" x14ac:dyDescent="0.25">
      <c r="B39" s="998"/>
      <c r="C39" s="999"/>
      <c r="D39" s="999"/>
      <c r="E39" s="999"/>
      <c r="F39" s="999"/>
      <c r="G39" s="1000"/>
      <c r="H39" s="998"/>
      <c r="I39" s="999"/>
      <c r="J39" s="999"/>
      <c r="K39" s="999"/>
      <c r="L39" s="1000"/>
    </row>
    <row r="40" spans="2:13" x14ac:dyDescent="0.25">
      <c r="B40" s="998"/>
      <c r="C40" s="999"/>
      <c r="D40" s="999"/>
      <c r="E40" s="999"/>
      <c r="F40" s="999"/>
      <c r="G40" s="1000"/>
      <c r="H40" s="998"/>
      <c r="I40" s="999"/>
      <c r="J40" s="999"/>
      <c r="K40" s="999"/>
      <c r="L40" s="1000"/>
    </row>
    <row r="41" spans="2:13" x14ac:dyDescent="0.25">
      <c r="B41" s="998"/>
      <c r="C41" s="999"/>
      <c r="D41" s="999"/>
      <c r="E41" s="999"/>
      <c r="F41" s="999"/>
      <c r="G41" s="1000"/>
      <c r="H41" s="998"/>
      <c r="I41" s="999"/>
      <c r="J41" s="999"/>
      <c r="K41" s="999"/>
      <c r="L41" s="1000"/>
    </row>
    <row r="42" spans="2:13" x14ac:dyDescent="0.25">
      <c r="B42" s="998"/>
      <c r="C42" s="999"/>
      <c r="D42" s="999"/>
      <c r="E42" s="999"/>
      <c r="F42" s="999"/>
      <c r="G42" s="1000"/>
      <c r="H42" s="998"/>
      <c r="I42" s="999"/>
      <c r="J42" s="999"/>
      <c r="K42" s="999"/>
      <c r="L42" s="1000"/>
    </row>
    <row r="43" spans="2:13" x14ac:dyDescent="0.25">
      <c r="B43" s="998"/>
      <c r="C43" s="999"/>
      <c r="D43" s="999"/>
      <c r="E43" s="999"/>
      <c r="F43" s="999"/>
      <c r="G43" s="1000"/>
      <c r="H43" s="998"/>
      <c r="I43" s="999"/>
      <c r="J43" s="999"/>
      <c r="K43" s="999"/>
      <c r="L43" s="1000"/>
    </row>
    <row r="44" spans="2:13" x14ac:dyDescent="0.25">
      <c r="B44" s="998"/>
      <c r="C44" s="999"/>
      <c r="D44" s="999"/>
      <c r="E44" s="999"/>
      <c r="F44" s="999"/>
      <c r="G44" s="1000"/>
      <c r="H44" s="998"/>
      <c r="I44" s="999"/>
      <c r="J44" s="999"/>
      <c r="K44" s="999"/>
      <c r="L44" s="1000"/>
    </row>
    <row r="45" spans="2:13" x14ac:dyDescent="0.25">
      <c r="B45" s="998"/>
      <c r="C45" s="999"/>
      <c r="D45" s="999"/>
      <c r="E45" s="999"/>
      <c r="F45" s="999"/>
      <c r="G45" s="1000"/>
      <c r="H45" s="998"/>
      <c r="I45" s="999"/>
      <c r="J45" s="999"/>
      <c r="K45" s="999"/>
      <c r="L45" s="1000"/>
    </row>
    <row r="46" spans="2:13" x14ac:dyDescent="0.25">
      <c r="B46" s="998"/>
      <c r="C46" s="999"/>
      <c r="D46" s="999"/>
      <c r="E46" s="999"/>
      <c r="F46" s="999"/>
      <c r="G46" s="1000"/>
      <c r="H46" s="998"/>
      <c r="I46" s="999"/>
      <c r="J46" s="999"/>
      <c r="K46" s="999"/>
      <c r="L46" s="1000"/>
    </row>
    <row r="47" spans="2:13" x14ac:dyDescent="0.25">
      <c r="B47" s="998"/>
      <c r="C47" s="999"/>
      <c r="D47" s="999"/>
      <c r="E47" s="999"/>
      <c r="F47" s="999"/>
      <c r="G47" s="1000"/>
      <c r="H47" s="998"/>
      <c r="I47" s="999"/>
      <c r="J47" s="999"/>
      <c r="K47" s="999"/>
      <c r="L47" s="1000"/>
    </row>
    <row r="48" spans="2:13" x14ac:dyDescent="0.25">
      <c r="B48" s="998"/>
      <c r="C48" s="999"/>
      <c r="D48" s="999"/>
      <c r="E48" s="999"/>
      <c r="F48" s="999"/>
      <c r="G48" s="1000"/>
      <c r="H48" s="998"/>
      <c r="I48" s="999"/>
      <c r="J48" s="999"/>
      <c r="K48" s="999"/>
      <c r="L48" s="1000"/>
    </row>
    <row r="49" spans="2:13" x14ac:dyDescent="0.25">
      <c r="B49" s="998"/>
      <c r="C49" s="999"/>
      <c r="D49" s="999"/>
      <c r="E49" s="999"/>
      <c r="F49" s="999"/>
      <c r="G49" s="1000"/>
      <c r="H49" s="998"/>
      <c r="I49" s="999"/>
      <c r="J49" s="999"/>
      <c r="K49" s="999"/>
      <c r="L49" s="1000"/>
    </row>
    <row r="50" spans="2:13" x14ac:dyDescent="0.25">
      <c r="B50" s="998"/>
      <c r="C50" s="999"/>
      <c r="D50" s="999"/>
      <c r="E50" s="999"/>
      <c r="F50" s="999"/>
      <c r="G50" s="1000"/>
      <c r="H50" s="998"/>
      <c r="I50" s="999"/>
      <c r="J50" s="999"/>
      <c r="K50" s="999"/>
      <c r="L50" s="1000"/>
    </row>
    <row r="51" spans="2:13" ht="15.75" thickBot="1" x14ac:dyDescent="0.3">
      <c r="B51" s="1116"/>
      <c r="C51" s="1117"/>
      <c r="D51" s="1117"/>
      <c r="E51" s="1117"/>
      <c r="F51" s="1117"/>
      <c r="G51" s="1118"/>
      <c r="H51" s="1116"/>
      <c r="I51" s="1117"/>
      <c r="J51" s="1117"/>
      <c r="K51" s="1117"/>
      <c r="L51" s="1118"/>
    </row>
    <row r="52" spans="2:13" ht="25.5" customHeight="1" x14ac:dyDescent="0.25">
      <c r="B52" s="1108" t="s">
        <v>1195</v>
      </c>
      <c r="C52" s="1109"/>
      <c r="D52" s="1109"/>
      <c r="E52" s="1109"/>
      <c r="F52" s="1109"/>
      <c r="G52" s="1110"/>
      <c r="H52" s="1114" t="s">
        <v>1196</v>
      </c>
      <c r="I52" s="1115"/>
      <c r="J52" s="1115"/>
      <c r="K52" s="1115"/>
      <c r="L52" s="1115"/>
      <c r="M52" s="1033"/>
    </row>
    <row r="53" spans="2:13" ht="23.25" customHeight="1" thickBot="1" x14ac:dyDescent="0.3">
      <c r="B53" s="1111"/>
      <c r="C53" s="1112"/>
      <c r="D53" s="1112"/>
      <c r="E53" s="1112"/>
      <c r="F53" s="1112"/>
      <c r="G53" s="1113"/>
      <c r="H53" s="1098"/>
      <c r="I53" s="1033"/>
      <c r="J53" s="1033"/>
      <c r="K53" s="1033"/>
      <c r="L53" s="1033"/>
      <c r="M53" s="1033"/>
    </row>
    <row r="54" spans="2:13" ht="15.75" customHeight="1" x14ac:dyDescent="0.25">
      <c r="B54" s="998" t="s">
        <v>545</v>
      </c>
      <c r="C54" s="999"/>
      <c r="D54" s="999"/>
      <c r="E54" s="999"/>
      <c r="F54" s="999"/>
      <c r="G54" s="1000"/>
      <c r="H54" s="995" t="s">
        <v>546</v>
      </c>
      <c r="I54" s="996"/>
      <c r="J54" s="996"/>
      <c r="K54" s="996"/>
      <c r="L54" s="997"/>
    </row>
    <row r="55" spans="2:13" x14ac:dyDescent="0.25">
      <c r="B55" s="998"/>
      <c r="C55" s="999"/>
      <c r="D55" s="999"/>
      <c r="E55" s="999"/>
      <c r="F55" s="999"/>
      <c r="G55" s="1000"/>
      <c r="H55" s="998"/>
      <c r="I55" s="999"/>
      <c r="J55" s="999"/>
      <c r="K55" s="999"/>
      <c r="L55" s="1000"/>
    </row>
    <row r="56" spans="2:13" x14ac:dyDescent="0.25">
      <c r="B56" s="998"/>
      <c r="C56" s="999"/>
      <c r="D56" s="999"/>
      <c r="E56" s="999"/>
      <c r="F56" s="999"/>
      <c r="G56" s="1000"/>
      <c r="H56" s="998"/>
      <c r="I56" s="999"/>
      <c r="J56" s="999"/>
      <c r="K56" s="999"/>
      <c r="L56" s="1000"/>
    </row>
    <row r="57" spans="2:13" x14ac:dyDescent="0.25">
      <c r="B57" s="998"/>
      <c r="C57" s="999"/>
      <c r="D57" s="999"/>
      <c r="E57" s="999"/>
      <c r="F57" s="999"/>
      <c r="G57" s="1000"/>
      <c r="H57" s="998"/>
      <c r="I57" s="999"/>
      <c r="J57" s="999"/>
      <c r="K57" s="999"/>
      <c r="L57" s="1000"/>
    </row>
    <row r="58" spans="2:13" x14ac:dyDescent="0.25">
      <c r="B58" s="998"/>
      <c r="C58" s="999"/>
      <c r="D58" s="999"/>
      <c r="E58" s="999"/>
      <c r="F58" s="999"/>
      <c r="G58" s="1000"/>
      <c r="H58" s="998"/>
      <c r="I58" s="999"/>
      <c r="J58" s="999"/>
      <c r="K58" s="999"/>
      <c r="L58" s="1000"/>
    </row>
    <row r="59" spans="2:13" x14ac:dyDescent="0.25">
      <c r="B59" s="998"/>
      <c r="C59" s="999"/>
      <c r="D59" s="999"/>
      <c r="E59" s="999"/>
      <c r="F59" s="999"/>
      <c r="G59" s="1000"/>
      <c r="H59" s="998"/>
      <c r="I59" s="999"/>
      <c r="J59" s="999"/>
      <c r="K59" s="999"/>
      <c r="L59" s="1000"/>
    </row>
    <row r="60" spans="2:13" x14ac:dyDescent="0.25">
      <c r="B60" s="998"/>
      <c r="C60" s="999"/>
      <c r="D60" s="999"/>
      <c r="E60" s="999"/>
      <c r="F60" s="999"/>
      <c r="G60" s="1000"/>
      <c r="H60" s="998"/>
      <c r="I60" s="999"/>
      <c r="J60" s="999"/>
      <c r="K60" s="999"/>
      <c r="L60" s="1000"/>
    </row>
    <row r="61" spans="2:13" x14ac:dyDescent="0.25">
      <c r="B61" s="998"/>
      <c r="C61" s="999"/>
      <c r="D61" s="999"/>
      <c r="E61" s="999"/>
      <c r="F61" s="999"/>
      <c r="G61" s="1000"/>
      <c r="H61" s="998"/>
      <c r="I61" s="999"/>
      <c r="J61" s="999"/>
      <c r="K61" s="999"/>
      <c r="L61" s="1000"/>
    </row>
    <row r="62" spans="2:13" x14ac:dyDescent="0.25">
      <c r="B62" s="998"/>
      <c r="C62" s="999"/>
      <c r="D62" s="999"/>
      <c r="E62" s="999"/>
      <c r="F62" s="999"/>
      <c r="G62" s="1000"/>
      <c r="H62" s="998"/>
      <c r="I62" s="999"/>
      <c r="J62" s="999"/>
      <c r="K62" s="999"/>
      <c r="L62" s="1000"/>
    </row>
    <row r="63" spans="2:13" x14ac:dyDescent="0.25">
      <c r="B63" s="998"/>
      <c r="C63" s="999"/>
      <c r="D63" s="999"/>
      <c r="E63" s="999"/>
      <c r="F63" s="999"/>
      <c r="G63" s="1000"/>
      <c r="H63" s="998"/>
      <c r="I63" s="999"/>
      <c r="J63" s="999"/>
      <c r="K63" s="999"/>
      <c r="L63" s="1000"/>
    </row>
    <row r="64" spans="2:13" x14ac:dyDescent="0.25">
      <c r="B64" s="998"/>
      <c r="C64" s="999"/>
      <c r="D64" s="999"/>
      <c r="E64" s="999"/>
      <c r="F64" s="999"/>
      <c r="G64" s="1000"/>
      <c r="H64" s="998"/>
      <c r="I64" s="999"/>
      <c r="J64" s="999"/>
      <c r="K64" s="999"/>
      <c r="L64" s="1000"/>
    </row>
    <row r="65" spans="2:13" x14ac:dyDescent="0.25">
      <c r="B65" s="998"/>
      <c r="C65" s="999"/>
      <c r="D65" s="999"/>
      <c r="E65" s="999"/>
      <c r="F65" s="999"/>
      <c r="G65" s="1000"/>
      <c r="H65" s="998"/>
      <c r="I65" s="999"/>
      <c r="J65" s="999"/>
      <c r="K65" s="999"/>
      <c r="L65" s="1000"/>
    </row>
    <row r="66" spans="2:13" x14ac:dyDescent="0.25">
      <c r="B66" s="998"/>
      <c r="C66" s="999"/>
      <c r="D66" s="999"/>
      <c r="E66" s="999"/>
      <c r="F66" s="999"/>
      <c r="G66" s="1000"/>
      <c r="H66" s="998"/>
      <c r="I66" s="999"/>
      <c r="J66" s="999"/>
      <c r="K66" s="999"/>
      <c r="L66" s="1000"/>
    </row>
    <row r="67" spans="2:13" ht="15.75" thickBot="1" x14ac:dyDescent="0.3">
      <c r="B67" s="1116"/>
      <c r="C67" s="1117"/>
      <c r="D67" s="1117"/>
      <c r="E67" s="1117"/>
      <c r="F67" s="1117"/>
      <c r="G67" s="1118"/>
      <c r="H67" s="1116"/>
      <c r="I67" s="1117"/>
      <c r="J67" s="1117"/>
      <c r="K67" s="1117"/>
      <c r="L67" s="1118"/>
    </row>
    <row r="68" spans="2:13" ht="25.5" customHeight="1" x14ac:dyDescent="0.25">
      <c r="B68" s="1108" t="s">
        <v>1197</v>
      </c>
      <c r="C68" s="1109"/>
      <c r="D68" s="1109"/>
      <c r="E68" s="1109"/>
      <c r="F68" s="1109"/>
      <c r="G68" s="1110"/>
      <c r="H68" s="1114" t="s">
        <v>1198</v>
      </c>
      <c r="I68" s="1115"/>
      <c r="J68" s="1115"/>
      <c r="K68" s="1115"/>
      <c r="L68" s="1115"/>
      <c r="M68" s="1033"/>
    </row>
    <row r="69" spans="2:13" ht="23.25" customHeight="1" thickBot="1" x14ac:dyDescent="0.3">
      <c r="B69" s="1111"/>
      <c r="C69" s="1112"/>
      <c r="D69" s="1112"/>
      <c r="E69" s="1112"/>
      <c r="F69" s="1112"/>
      <c r="G69" s="1113"/>
      <c r="H69" s="1098"/>
      <c r="I69" s="1033"/>
      <c r="J69" s="1033"/>
      <c r="K69" s="1033"/>
      <c r="L69" s="1033"/>
      <c r="M69" s="1033"/>
    </row>
    <row r="70" spans="2:13" ht="15.75" customHeight="1" x14ac:dyDescent="0.25">
      <c r="B70" s="998" t="s">
        <v>545</v>
      </c>
      <c r="C70" s="999"/>
      <c r="D70" s="999"/>
      <c r="E70" s="999"/>
      <c r="F70" s="999"/>
      <c r="G70" s="1000"/>
      <c r="H70" s="995" t="s">
        <v>546</v>
      </c>
      <c r="I70" s="996"/>
      <c r="J70" s="996"/>
      <c r="K70" s="996"/>
      <c r="L70" s="997"/>
    </row>
    <row r="71" spans="2:13" x14ac:dyDescent="0.25">
      <c r="B71" s="998"/>
      <c r="C71" s="999"/>
      <c r="D71" s="999"/>
      <c r="E71" s="999"/>
      <c r="F71" s="999"/>
      <c r="G71" s="1000"/>
      <c r="H71" s="998"/>
      <c r="I71" s="999"/>
      <c r="J71" s="999"/>
      <c r="K71" s="999"/>
      <c r="L71" s="1000"/>
    </row>
    <row r="72" spans="2:13" x14ac:dyDescent="0.25">
      <c r="B72" s="998"/>
      <c r="C72" s="999"/>
      <c r="D72" s="999"/>
      <c r="E72" s="999"/>
      <c r="F72" s="999"/>
      <c r="G72" s="1000"/>
      <c r="H72" s="998"/>
      <c r="I72" s="999"/>
      <c r="J72" s="999"/>
      <c r="K72" s="999"/>
      <c r="L72" s="1000"/>
    </row>
    <row r="73" spans="2:13" x14ac:dyDescent="0.25">
      <c r="B73" s="998"/>
      <c r="C73" s="999"/>
      <c r="D73" s="999"/>
      <c r="E73" s="999"/>
      <c r="F73" s="999"/>
      <c r="G73" s="1000"/>
      <c r="H73" s="998"/>
      <c r="I73" s="999"/>
      <c r="J73" s="999"/>
      <c r="K73" s="999"/>
      <c r="L73" s="1000"/>
    </row>
    <row r="74" spans="2:13" x14ac:dyDescent="0.25">
      <c r="B74" s="998"/>
      <c r="C74" s="999"/>
      <c r="D74" s="999"/>
      <c r="E74" s="999"/>
      <c r="F74" s="999"/>
      <c r="G74" s="1000"/>
      <c r="H74" s="998"/>
      <c r="I74" s="999"/>
      <c r="J74" s="999"/>
      <c r="K74" s="999"/>
      <c r="L74" s="1000"/>
    </row>
    <row r="75" spans="2:13" x14ac:dyDescent="0.25">
      <c r="B75" s="998"/>
      <c r="C75" s="999"/>
      <c r="D75" s="999"/>
      <c r="E75" s="999"/>
      <c r="F75" s="999"/>
      <c r="G75" s="1000"/>
      <c r="H75" s="998"/>
      <c r="I75" s="999"/>
      <c r="J75" s="999"/>
      <c r="K75" s="999"/>
      <c r="L75" s="1000"/>
    </row>
    <row r="76" spans="2:13" x14ac:dyDescent="0.25">
      <c r="B76" s="998"/>
      <c r="C76" s="999"/>
      <c r="D76" s="999"/>
      <c r="E76" s="999"/>
      <c r="F76" s="999"/>
      <c r="G76" s="1000"/>
      <c r="H76" s="998"/>
      <c r="I76" s="999"/>
      <c r="J76" s="999"/>
      <c r="K76" s="999"/>
      <c r="L76" s="1000"/>
    </row>
    <row r="77" spans="2:13" x14ac:dyDescent="0.25">
      <c r="B77" s="998"/>
      <c r="C77" s="999"/>
      <c r="D77" s="999"/>
      <c r="E77" s="999"/>
      <c r="F77" s="999"/>
      <c r="G77" s="1000"/>
      <c r="H77" s="998"/>
      <c r="I77" s="999"/>
      <c r="J77" s="999"/>
      <c r="K77" s="999"/>
      <c r="L77" s="1000"/>
    </row>
    <row r="78" spans="2:13" x14ac:dyDescent="0.25">
      <c r="B78" s="998"/>
      <c r="C78" s="999"/>
      <c r="D78" s="999"/>
      <c r="E78" s="999"/>
      <c r="F78" s="999"/>
      <c r="G78" s="1000"/>
      <c r="H78" s="998"/>
      <c r="I78" s="999"/>
      <c r="J78" s="999"/>
      <c r="K78" s="999"/>
      <c r="L78" s="1000"/>
    </row>
    <row r="79" spans="2:13" x14ac:dyDescent="0.25">
      <c r="B79" s="998"/>
      <c r="C79" s="999"/>
      <c r="D79" s="999"/>
      <c r="E79" s="999"/>
      <c r="F79" s="999"/>
      <c r="G79" s="1000"/>
      <c r="H79" s="998"/>
      <c r="I79" s="999"/>
      <c r="J79" s="999"/>
      <c r="K79" s="999"/>
      <c r="L79" s="1000"/>
    </row>
    <row r="80" spans="2:13" x14ac:dyDescent="0.25">
      <c r="B80" s="998"/>
      <c r="C80" s="999"/>
      <c r="D80" s="999"/>
      <c r="E80" s="999"/>
      <c r="F80" s="999"/>
      <c r="G80" s="1000"/>
      <c r="H80" s="998"/>
      <c r="I80" s="999"/>
      <c r="J80" s="999"/>
      <c r="K80" s="999"/>
      <c r="L80" s="1000"/>
    </row>
    <row r="81" spans="2:13" x14ac:dyDescent="0.25">
      <c r="B81" s="998"/>
      <c r="C81" s="999"/>
      <c r="D81" s="999"/>
      <c r="E81" s="999"/>
      <c r="F81" s="999"/>
      <c r="G81" s="1000"/>
      <c r="H81" s="998"/>
      <c r="I81" s="999"/>
      <c r="J81" s="999"/>
      <c r="K81" s="999"/>
      <c r="L81" s="1000"/>
    </row>
    <row r="82" spans="2:13" x14ac:dyDescent="0.25">
      <c r="B82" s="998"/>
      <c r="C82" s="999"/>
      <c r="D82" s="999"/>
      <c r="E82" s="999"/>
      <c r="F82" s="999"/>
      <c r="G82" s="1000"/>
      <c r="H82" s="998"/>
      <c r="I82" s="999"/>
      <c r="J82" s="999"/>
      <c r="K82" s="999"/>
      <c r="L82" s="1000"/>
    </row>
    <row r="83" spans="2:13" ht="15.75" thickBot="1" x14ac:dyDescent="0.3">
      <c r="B83" s="1116"/>
      <c r="C83" s="1117"/>
      <c r="D83" s="1117"/>
      <c r="E83" s="1117"/>
      <c r="F83" s="1117"/>
      <c r="G83" s="1118"/>
      <c r="H83" s="1116"/>
      <c r="I83" s="1117"/>
      <c r="J83" s="1117"/>
      <c r="K83" s="1117"/>
      <c r="L83" s="1118"/>
    </row>
    <row r="84" spans="2:13" ht="25.5" customHeight="1" x14ac:dyDescent="0.25">
      <c r="B84" s="1108" t="s">
        <v>1199</v>
      </c>
      <c r="C84" s="1109"/>
      <c r="D84" s="1109"/>
      <c r="E84" s="1109"/>
      <c r="F84" s="1109"/>
      <c r="G84" s="1110"/>
      <c r="H84" s="1114" t="s">
        <v>1200</v>
      </c>
      <c r="I84" s="1115"/>
      <c r="J84" s="1115"/>
      <c r="K84" s="1115"/>
      <c r="L84" s="1115"/>
      <c r="M84" s="1033"/>
    </row>
    <row r="85" spans="2:13" ht="23.25" customHeight="1" thickBot="1" x14ac:dyDescent="0.3">
      <c r="B85" s="1111"/>
      <c r="C85" s="1112"/>
      <c r="D85" s="1112"/>
      <c r="E85" s="1112"/>
      <c r="F85" s="1112"/>
      <c r="G85" s="1113"/>
      <c r="H85" s="1098"/>
      <c r="I85" s="1033"/>
      <c r="J85" s="1033"/>
      <c r="K85" s="1033"/>
      <c r="L85" s="1033"/>
      <c r="M85" s="1033"/>
    </row>
    <row r="86" spans="2:13" ht="15.75" customHeight="1" x14ac:dyDescent="0.25">
      <c r="B86" s="1099"/>
      <c r="C86" s="1100"/>
      <c r="D86" s="1100"/>
      <c r="E86" s="1100"/>
      <c r="F86" s="1100"/>
      <c r="G86" s="1101"/>
      <c r="H86" s="1099"/>
      <c r="I86" s="1100"/>
      <c r="J86" s="1100"/>
      <c r="K86" s="1100"/>
      <c r="L86" s="1101"/>
    </row>
    <row r="87" spans="2:13" x14ac:dyDescent="0.25">
      <c r="B87" s="1102"/>
      <c r="C87" s="1103"/>
      <c r="D87" s="1103"/>
      <c r="E87" s="1103"/>
      <c r="F87" s="1103"/>
      <c r="G87" s="1104"/>
      <c r="H87" s="1102"/>
      <c r="I87" s="1103"/>
      <c r="J87" s="1103"/>
      <c r="K87" s="1103"/>
      <c r="L87" s="1104"/>
    </row>
    <row r="88" spans="2:13" x14ac:dyDescent="0.25">
      <c r="B88" s="1102"/>
      <c r="C88" s="1103"/>
      <c r="D88" s="1103"/>
      <c r="E88" s="1103"/>
      <c r="F88" s="1103"/>
      <c r="G88" s="1104"/>
      <c r="H88" s="1102"/>
      <c r="I88" s="1103"/>
      <c r="J88" s="1103"/>
      <c r="K88" s="1103"/>
      <c r="L88" s="1104"/>
    </row>
    <row r="89" spans="2:13" x14ac:dyDescent="0.25">
      <c r="B89" s="1102"/>
      <c r="C89" s="1103"/>
      <c r="D89" s="1103"/>
      <c r="E89" s="1103"/>
      <c r="F89" s="1103"/>
      <c r="G89" s="1104"/>
      <c r="H89" s="1102"/>
      <c r="I89" s="1103"/>
      <c r="J89" s="1103"/>
      <c r="K89" s="1103"/>
      <c r="L89" s="1104"/>
    </row>
    <row r="90" spans="2:13" x14ac:dyDescent="0.25">
      <c r="B90" s="1102"/>
      <c r="C90" s="1103"/>
      <c r="D90" s="1103"/>
      <c r="E90" s="1103"/>
      <c r="F90" s="1103"/>
      <c r="G90" s="1104"/>
      <c r="H90" s="1102"/>
      <c r="I90" s="1103"/>
      <c r="J90" s="1103"/>
      <c r="K90" s="1103"/>
      <c r="L90" s="1104"/>
    </row>
    <row r="91" spans="2:13" x14ac:dyDescent="0.25">
      <c r="B91" s="1102"/>
      <c r="C91" s="1103"/>
      <c r="D91" s="1103"/>
      <c r="E91" s="1103"/>
      <c r="F91" s="1103"/>
      <c r="G91" s="1104"/>
      <c r="H91" s="1102"/>
      <c r="I91" s="1103"/>
      <c r="J91" s="1103"/>
      <c r="K91" s="1103"/>
      <c r="L91" s="1104"/>
    </row>
    <row r="92" spans="2:13" x14ac:dyDescent="0.25">
      <c r="B92" s="1102"/>
      <c r="C92" s="1103"/>
      <c r="D92" s="1103"/>
      <c r="E92" s="1103"/>
      <c r="F92" s="1103"/>
      <c r="G92" s="1104"/>
      <c r="H92" s="1102"/>
      <c r="I92" s="1103"/>
      <c r="J92" s="1103"/>
      <c r="K92" s="1103"/>
      <c r="L92" s="1104"/>
    </row>
    <row r="93" spans="2:13" x14ac:dyDescent="0.25">
      <c r="B93" s="1102"/>
      <c r="C93" s="1103"/>
      <c r="D93" s="1103"/>
      <c r="E93" s="1103"/>
      <c r="F93" s="1103"/>
      <c r="G93" s="1104"/>
      <c r="H93" s="1102"/>
      <c r="I93" s="1103"/>
      <c r="J93" s="1103"/>
      <c r="K93" s="1103"/>
      <c r="L93" s="1104"/>
    </row>
    <row r="94" spans="2:13" x14ac:dyDescent="0.25">
      <c r="B94" s="1102"/>
      <c r="C94" s="1103"/>
      <c r="D94" s="1103"/>
      <c r="E94" s="1103"/>
      <c r="F94" s="1103"/>
      <c r="G94" s="1104"/>
      <c r="H94" s="1102"/>
      <c r="I94" s="1103"/>
      <c r="J94" s="1103"/>
      <c r="K94" s="1103"/>
      <c r="L94" s="1104"/>
    </row>
    <row r="95" spans="2:13" x14ac:dyDescent="0.25">
      <c r="B95" s="1102"/>
      <c r="C95" s="1103"/>
      <c r="D95" s="1103"/>
      <c r="E95" s="1103"/>
      <c r="F95" s="1103"/>
      <c r="G95" s="1104"/>
      <c r="H95" s="1102"/>
      <c r="I95" s="1103"/>
      <c r="J95" s="1103"/>
      <c r="K95" s="1103"/>
      <c r="L95" s="1104"/>
    </row>
    <row r="96" spans="2:13" x14ac:dyDescent="0.25">
      <c r="B96" s="1102"/>
      <c r="C96" s="1103"/>
      <c r="D96" s="1103"/>
      <c r="E96" s="1103"/>
      <c r="F96" s="1103"/>
      <c r="G96" s="1104"/>
      <c r="H96" s="1102"/>
      <c r="I96" s="1103"/>
      <c r="J96" s="1103"/>
      <c r="K96" s="1103"/>
      <c r="L96" s="1104"/>
    </row>
    <row r="97" spans="2:12" x14ac:dyDescent="0.25">
      <c r="B97" s="1102"/>
      <c r="C97" s="1103"/>
      <c r="D97" s="1103"/>
      <c r="E97" s="1103"/>
      <c r="F97" s="1103"/>
      <c r="G97" s="1104"/>
      <c r="H97" s="1102"/>
      <c r="I97" s="1103"/>
      <c r="J97" s="1103"/>
      <c r="K97" s="1103"/>
      <c r="L97" s="1104"/>
    </row>
    <row r="98" spans="2:12" x14ac:dyDescent="0.25">
      <c r="B98" s="1102"/>
      <c r="C98" s="1103"/>
      <c r="D98" s="1103"/>
      <c r="E98" s="1103"/>
      <c r="F98" s="1103"/>
      <c r="G98" s="1104"/>
      <c r="H98" s="1102"/>
      <c r="I98" s="1103"/>
      <c r="J98" s="1103"/>
      <c r="K98" s="1103"/>
      <c r="L98" s="1104"/>
    </row>
    <row r="99" spans="2:12" ht="15.75" thickBot="1" x14ac:dyDescent="0.3">
      <c r="B99" s="1105"/>
      <c r="C99" s="1106"/>
      <c r="D99" s="1106"/>
      <c r="E99" s="1106"/>
      <c r="F99" s="1106"/>
      <c r="G99" s="1107"/>
      <c r="H99" s="1105"/>
      <c r="I99" s="1106"/>
      <c r="J99" s="1106"/>
      <c r="K99" s="1106"/>
      <c r="L99" s="1107"/>
    </row>
    <row r="100" spans="2:12" x14ac:dyDescent="0.25">
      <c r="B100" s="1037" t="s">
        <v>1201</v>
      </c>
      <c r="C100" s="1038"/>
      <c r="D100" s="1038"/>
      <c r="E100" s="1038"/>
      <c r="F100" s="1038"/>
      <c r="G100" s="1039"/>
      <c r="H100" s="1098" t="s">
        <v>1202</v>
      </c>
      <c r="I100" s="1033"/>
      <c r="J100" s="1033"/>
      <c r="K100" s="1033"/>
      <c r="L100" s="1033"/>
    </row>
    <row r="101" spans="2:12" ht="30" customHeight="1" thickBot="1" x14ac:dyDescent="0.3">
      <c r="B101" s="1040"/>
      <c r="C101" s="1041"/>
      <c r="D101" s="1041"/>
      <c r="E101" s="1041"/>
      <c r="F101" s="1041"/>
      <c r="G101" s="1042"/>
      <c r="H101" s="1098"/>
      <c r="I101" s="1033"/>
      <c r="J101" s="1033"/>
      <c r="K101" s="1033"/>
      <c r="L101" s="1033"/>
    </row>
    <row r="102" spans="2:12" ht="15.75" customHeight="1" x14ac:dyDescent="0.25">
      <c r="B102" s="1099"/>
      <c r="C102" s="1100"/>
      <c r="D102" s="1100"/>
      <c r="E102" s="1100"/>
      <c r="F102" s="1100"/>
      <c r="G102" s="1101"/>
      <c r="H102" s="1099"/>
      <c r="I102" s="1100"/>
      <c r="J102" s="1100"/>
      <c r="K102" s="1100"/>
      <c r="L102" s="1101"/>
    </row>
    <row r="103" spans="2:12" x14ac:dyDescent="0.25">
      <c r="B103" s="1102"/>
      <c r="C103" s="1103"/>
      <c r="D103" s="1103"/>
      <c r="E103" s="1103"/>
      <c r="F103" s="1103"/>
      <c r="G103" s="1104"/>
      <c r="H103" s="1102"/>
      <c r="I103" s="1103"/>
      <c r="J103" s="1103"/>
      <c r="K103" s="1103"/>
      <c r="L103" s="1104"/>
    </row>
    <row r="104" spans="2:12" x14ac:dyDescent="0.25">
      <c r="B104" s="1102"/>
      <c r="C104" s="1103"/>
      <c r="D104" s="1103"/>
      <c r="E104" s="1103"/>
      <c r="F104" s="1103"/>
      <c r="G104" s="1104"/>
      <c r="H104" s="1102"/>
      <c r="I104" s="1103"/>
      <c r="J104" s="1103"/>
      <c r="K104" s="1103"/>
      <c r="L104" s="1104"/>
    </row>
    <row r="105" spans="2:12" x14ac:dyDescent="0.25">
      <c r="B105" s="1102"/>
      <c r="C105" s="1103"/>
      <c r="D105" s="1103"/>
      <c r="E105" s="1103"/>
      <c r="F105" s="1103"/>
      <c r="G105" s="1104"/>
      <c r="H105" s="1102"/>
      <c r="I105" s="1103"/>
      <c r="J105" s="1103"/>
      <c r="K105" s="1103"/>
      <c r="L105" s="1104"/>
    </row>
    <row r="106" spans="2:12" x14ac:dyDescent="0.25">
      <c r="B106" s="1102"/>
      <c r="C106" s="1103"/>
      <c r="D106" s="1103"/>
      <c r="E106" s="1103"/>
      <c r="F106" s="1103"/>
      <c r="G106" s="1104"/>
      <c r="H106" s="1102"/>
      <c r="I106" s="1103"/>
      <c r="J106" s="1103"/>
      <c r="K106" s="1103"/>
      <c r="L106" s="1104"/>
    </row>
    <row r="107" spans="2:12" x14ac:dyDescent="0.25">
      <c r="B107" s="1102"/>
      <c r="C107" s="1103"/>
      <c r="D107" s="1103"/>
      <c r="E107" s="1103"/>
      <c r="F107" s="1103"/>
      <c r="G107" s="1104"/>
      <c r="H107" s="1102"/>
      <c r="I107" s="1103"/>
      <c r="J107" s="1103"/>
      <c r="K107" s="1103"/>
      <c r="L107" s="1104"/>
    </row>
    <row r="108" spans="2:12" x14ac:dyDescent="0.25">
      <c r="B108" s="1102"/>
      <c r="C108" s="1103"/>
      <c r="D108" s="1103"/>
      <c r="E108" s="1103"/>
      <c r="F108" s="1103"/>
      <c r="G108" s="1104"/>
      <c r="H108" s="1102"/>
      <c r="I108" s="1103"/>
      <c r="J108" s="1103"/>
      <c r="K108" s="1103"/>
      <c r="L108" s="1104"/>
    </row>
    <row r="109" spans="2:12" x14ac:dyDescent="0.25">
      <c r="B109" s="1102"/>
      <c r="C109" s="1103"/>
      <c r="D109" s="1103"/>
      <c r="E109" s="1103"/>
      <c r="F109" s="1103"/>
      <c r="G109" s="1104"/>
      <c r="H109" s="1102"/>
      <c r="I109" s="1103"/>
      <c r="J109" s="1103"/>
      <c r="K109" s="1103"/>
      <c r="L109" s="1104"/>
    </row>
    <row r="110" spans="2:12" x14ac:dyDescent="0.25">
      <c r="B110" s="1102"/>
      <c r="C110" s="1103"/>
      <c r="D110" s="1103"/>
      <c r="E110" s="1103"/>
      <c r="F110" s="1103"/>
      <c r="G110" s="1104"/>
      <c r="H110" s="1102"/>
      <c r="I110" s="1103"/>
      <c r="J110" s="1103"/>
      <c r="K110" s="1103"/>
      <c r="L110" s="1104"/>
    </row>
    <row r="111" spans="2:12" x14ac:dyDescent="0.25">
      <c r="B111" s="1102"/>
      <c r="C111" s="1103"/>
      <c r="D111" s="1103"/>
      <c r="E111" s="1103"/>
      <c r="F111" s="1103"/>
      <c r="G111" s="1104"/>
      <c r="H111" s="1102"/>
      <c r="I111" s="1103"/>
      <c r="J111" s="1103"/>
      <c r="K111" s="1103"/>
      <c r="L111" s="1104"/>
    </row>
    <row r="112" spans="2:12" x14ac:dyDescent="0.25">
      <c r="B112" s="1102"/>
      <c r="C112" s="1103"/>
      <c r="D112" s="1103"/>
      <c r="E112" s="1103"/>
      <c r="F112" s="1103"/>
      <c r="G112" s="1104"/>
      <c r="H112" s="1102"/>
      <c r="I112" s="1103"/>
      <c r="J112" s="1103"/>
      <c r="K112" s="1103"/>
      <c r="L112" s="1104"/>
    </row>
    <row r="113" spans="2:12" x14ac:dyDescent="0.25">
      <c r="B113" s="1102"/>
      <c r="C113" s="1103"/>
      <c r="D113" s="1103"/>
      <c r="E113" s="1103"/>
      <c r="F113" s="1103"/>
      <c r="G113" s="1104"/>
      <c r="H113" s="1102"/>
      <c r="I113" s="1103"/>
      <c r="J113" s="1103"/>
      <c r="K113" s="1103"/>
      <c r="L113" s="1104"/>
    </row>
    <row r="114" spans="2:12" x14ac:dyDescent="0.25">
      <c r="B114" s="1102"/>
      <c r="C114" s="1103"/>
      <c r="D114" s="1103"/>
      <c r="E114" s="1103"/>
      <c r="F114" s="1103"/>
      <c r="G114" s="1104"/>
      <c r="H114" s="1102"/>
      <c r="I114" s="1103"/>
      <c r="J114" s="1103"/>
      <c r="K114" s="1103"/>
      <c r="L114" s="1104"/>
    </row>
    <row r="115" spans="2:12" ht="15.75" thickBot="1" x14ac:dyDescent="0.3">
      <c r="B115" s="1105"/>
      <c r="C115" s="1106"/>
      <c r="D115" s="1106"/>
      <c r="E115" s="1106"/>
      <c r="F115" s="1106"/>
      <c r="G115" s="1107"/>
      <c r="H115" s="1105"/>
      <c r="I115" s="1106"/>
      <c r="J115" s="1106"/>
      <c r="K115" s="1106"/>
      <c r="L115" s="1107"/>
    </row>
    <row r="116" spans="2:12" x14ac:dyDescent="0.25">
      <c r="B116" s="1037" t="s">
        <v>1203</v>
      </c>
      <c r="C116" s="1038"/>
      <c r="D116" s="1038"/>
      <c r="E116" s="1038"/>
      <c r="F116" s="1038"/>
      <c r="G116" s="1039"/>
      <c r="H116" s="1098" t="s">
        <v>1204</v>
      </c>
      <c r="I116" s="1033"/>
      <c r="J116" s="1033"/>
      <c r="K116" s="1033"/>
      <c r="L116" s="1033"/>
    </row>
    <row r="117" spans="2:12" ht="30" customHeight="1" thickBot="1" x14ac:dyDescent="0.3">
      <c r="B117" s="1040"/>
      <c r="C117" s="1041"/>
      <c r="D117" s="1041"/>
      <c r="E117" s="1041"/>
      <c r="F117" s="1041"/>
      <c r="G117" s="1042"/>
      <c r="H117" s="1098"/>
      <c r="I117" s="1033"/>
      <c r="J117" s="1033"/>
      <c r="K117" s="1033"/>
      <c r="L117" s="1033"/>
    </row>
    <row r="118" spans="2:12" ht="15.75" customHeight="1" x14ac:dyDescent="0.25">
      <c r="B118" s="1099"/>
      <c r="C118" s="1100"/>
      <c r="D118" s="1100"/>
      <c r="E118" s="1100"/>
      <c r="F118" s="1100"/>
      <c r="G118" s="1101"/>
      <c r="H118" s="1099"/>
      <c r="I118" s="1100"/>
      <c r="J118" s="1100"/>
      <c r="K118" s="1100"/>
      <c r="L118" s="1101"/>
    </row>
    <row r="119" spans="2:12" x14ac:dyDescent="0.25">
      <c r="B119" s="1102"/>
      <c r="C119" s="1103"/>
      <c r="D119" s="1103"/>
      <c r="E119" s="1103"/>
      <c r="F119" s="1103"/>
      <c r="G119" s="1104"/>
      <c r="H119" s="1102"/>
      <c r="I119" s="1103"/>
      <c r="J119" s="1103"/>
      <c r="K119" s="1103"/>
      <c r="L119" s="1104"/>
    </row>
    <row r="120" spans="2:12" x14ac:dyDescent="0.25">
      <c r="B120" s="1102"/>
      <c r="C120" s="1103"/>
      <c r="D120" s="1103"/>
      <c r="E120" s="1103"/>
      <c r="F120" s="1103"/>
      <c r="G120" s="1104"/>
      <c r="H120" s="1102"/>
      <c r="I120" s="1103"/>
      <c r="J120" s="1103"/>
      <c r="K120" s="1103"/>
      <c r="L120" s="1104"/>
    </row>
    <row r="121" spans="2:12" x14ac:dyDescent="0.25">
      <c r="B121" s="1102"/>
      <c r="C121" s="1103"/>
      <c r="D121" s="1103"/>
      <c r="E121" s="1103"/>
      <c r="F121" s="1103"/>
      <c r="G121" s="1104"/>
      <c r="H121" s="1102"/>
      <c r="I121" s="1103"/>
      <c r="J121" s="1103"/>
      <c r="K121" s="1103"/>
      <c r="L121" s="1104"/>
    </row>
    <row r="122" spans="2:12" x14ac:dyDescent="0.25">
      <c r="B122" s="1102"/>
      <c r="C122" s="1103"/>
      <c r="D122" s="1103"/>
      <c r="E122" s="1103"/>
      <c r="F122" s="1103"/>
      <c r="G122" s="1104"/>
      <c r="H122" s="1102"/>
      <c r="I122" s="1103"/>
      <c r="J122" s="1103"/>
      <c r="K122" s="1103"/>
      <c r="L122" s="1104"/>
    </row>
    <row r="123" spans="2:12" x14ac:dyDescent="0.25">
      <c r="B123" s="1102"/>
      <c r="C123" s="1103"/>
      <c r="D123" s="1103"/>
      <c r="E123" s="1103"/>
      <c r="F123" s="1103"/>
      <c r="G123" s="1104"/>
      <c r="H123" s="1102"/>
      <c r="I123" s="1103"/>
      <c r="J123" s="1103"/>
      <c r="K123" s="1103"/>
      <c r="L123" s="1104"/>
    </row>
    <row r="124" spans="2:12" x14ac:dyDescent="0.25">
      <c r="B124" s="1102"/>
      <c r="C124" s="1103"/>
      <c r="D124" s="1103"/>
      <c r="E124" s="1103"/>
      <c r="F124" s="1103"/>
      <c r="G124" s="1104"/>
      <c r="H124" s="1102"/>
      <c r="I124" s="1103"/>
      <c r="J124" s="1103"/>
      <c r="K124" s="1103"/>
      <c r="L124" s="1104"/>
    </row>
    <row r="125" spans="2:12" x14ac:dyDescent="0.25">
      <c r="B125" s="1102"/>
      <c r="C125" s="1103"/>
      <c r="D125" s="1103"/>
      <c r="E125" s="1103"/>
      <c r="F125" s="1103"/>
      <c r="G125" s="1104"/>
      <c r="H125" s="1102"/>
      <c r="I125" s="1103"/>
      <c r="J125" s="1103"/>
      <c r="K125" s="1103"/>
      <c r="L125" s="1104"/>
    </row>
    <row r="126" spans="2:12" x14ac:dyDescent="0.25">
      <c r="B126" s="1102"/>
      <c r="C126" s="1103"/>
      <c r="D126" s="1103"/>
      <c r="E126" s="1103"/>
      <c r="F126" s="1103"/>
      <c r="G126" s="1104"/>
      <c r="H126" s="1102"/>
      <c r="I126" s="1103"/>
      <c r="J126" s="1103"/>
      <c r="K126" s="1103"/>
      <c r="L126" s="1104"/>
    </row>
    <row r="127" spans="2:12" x14ac:dyDescent="0.25">
      <c r="B127" s="1102"/>
      <c r="C127" s="1103"/>
      <c r="D127" s="1103"/>
      <c r="E127" s="1103"/>
      <c r="F127" s="1103"/>
      <c r="G127" s="1104"/>
      <c r="H127" s="1102"/>
      <c r="I127" s="1103"/>
      <c r="J127" s="1103"/>
      <c r="K127" s="1103"/>
      <c r="L127" s="1104"/>
    </row>
    <row r="128" spans="2:12" x14ac:dyDescent="0.25">
      <c r="B128" s="1102"/>
      <c r="C128" s="1103"/>
      <c r="D128" s="1103"/>
      <c r="E128" s="1103"/>
      <c r="F128" s="1103"/>
      <c r="G128" s="1104"/>
      <c r="H128" s="1102"/>
      <c r="I128" s="1103"/>
      <c r="J128" s="1103"/>
      <c r="K128" s="1103"/>
      <c r="L128" s="1104"/>
    </row>
    <row r="129" spans="2:12" x14ac:dyDescent="0.25">
      <c r="B129" s="1102"/>
      <c r="C129" s="1103"/>
      <c r="D129" s="1103"/>
      <c r="E129" s="1103"/>
      <c r="F129" s="1103"/>
      <c r="G129" s="1104"/>
      <c r="H129" s="1102"/>
      <c r="I129" s="1103"/>
      <c r="J129" s="1103"/>
      <c r="K129" s="1103"/>
      <c r="L129" s="1104"/>
    </row>
    <row r="130" spans="2:12" x14ac:dyDescent="0.25">
      <c r="B130" s="1102"/>
      <c r="C130" s="1103"/>
      <c r="D130" s="1103"/>
      <c r="E130" s="1103"/>
      <c r="F130" s="1103"/>
      <c r="G130" s="1104"/>
      <c r="H130" s="1102"/>
      <c r="I130" s="1103"/>
      <c r="J130" s="1103"/>
      <c r="K130" s="1103"/>
      <c r="L130" s="1104"/>
    </row>
    <row r="131" spans="2:12" ht="15.75" thickBot="1" x14ac:dyDescent="0.3">
      <c r="B131" s="1105"/>
      <c r="C131" s="1106"/>
      <c r="D131" s="1106"/>
      <c r="E131" s="1106"/>
      <c r="F131" s="1106"/>
      <c r="G131" s="1107"/>
      <c r="H131" s="1105"/>
      <c r="I131" s="1106"/>
      <c r="J131" s="1106"/>
      <c r="K131" s="1106"/>
      <c r="L131" s="1107"/>
    </row>
    <row r="132" spans="2:12" x14ac:dyDescent="0.25">
      <c r="B132" s="1037" t="s">
        <v>1205</v>
      </c>
      <c r="C132" s="1038"/>
      <c r="D132" s="1038"/>
      <c r="E132" s="1038"/>
      <c r="F132" s="1038"/>
      <c r="G132" s="1039"/>
      <c r="H132" s="1098" t="s">
        <v>1206</v>
      </c>
      <c r="I132" s="1033"/>
      <c r="J132" s="1033"/>
      <c r="K132" s="1033"/>
      <c r="L132" s="1033"/>
    </row>
    <row r="133" spans="2:12" ht="30" customHeight="1" thickBot="1" x14ac:dyDescent="0.3">
      <c r="B133" s="1040"/>
      <c r="C133" s="1041"/>
      <c r="D133" s="1041"/>
      <c r="E133" s="1041"/>
      <c r="F133" s="1041"/>
      <c r="G133" s="1042"/>
      <c r="H133" s="1098"/>
      <c r="I133" s="1033"/>
      <c r="J133" s="1033"/>
      <c r="K133" s="1033"/>
      <c r="L133" s="1033"/>
    </row>
    <row r="134" spans="2:12" ht="15.75" customHeight="1" x14ac:dyDescent="0.25">
      <c r="B134" s="1099"/>
      <c r="C134" s="1100"/>
      <c r="D134" s="1100"/>
      <c r="E134" s="1100"/>
      <c r="F134" s="1100"/>
      <c r="G134" s="1101"/>
      <c r="H134" s="1099"/>
      <c r="I134" s="1100"/>
      <c r="J134" s="1100"/>
      <c r="K134" s="1100"/>
      <c r="L134" s="1101"/>
    </row>
    <row r="135" spans="2:12" x14ac:dyDescent="0.25">
      <c r="B135" s="1102"/>
      <c r="C135" s="1103"/>
      <c r="D135" s="1103"/>
      <c r="E135" s="1103"/>
      <c r="F135" s="1103"/>
      <c r="G135" s="1104"/>
      <c r="H135" s="1102"/>
      <c r="I135" s="1103"/>
      <c r="J135" s="1103"/>
      <c r="K135" s="1103"/>
      <c r="L135" s="1104"/>
    </row>
    <row r="136" spans="2:12" x14ac:dyDescent="0.25">
      <c r="B136" s="1102"/>
      <c r="C136" s="1103"/>
      <c r="D136" s="1103"/>
      <c r="E136" s="1103"/>
      <c r="F136" s="1103"/>
      <c r="G136" s="1104"/>
      <c r="H136" s="1102"/>
      <c r="I136" s="1103"/>
      <c r="J136" s="1103"/>
      <c r="K136" s="1103"/>
      <c r="L136" s="1104"/>
    </row>
    <row r="137" spans="2:12" x14ac:dyDescent="0.25">
      <c r="B137" s="1102"/>
      <c r="C137" s="1103"/>
      <c r="D137" s="1103"/>
      <c r="E137" s="1103"/>
      <c r="F137" s="1103"/>
      <c r="G137" s="1104"/>
      <c r="H137" s="1102"/>
      <c r="I137" s="1103"/>
      <c r="J137" s="1103"/>
      <c r="K137" s="1103"/>
      <c r="L137" s="1104"/>
    </row>
    <row r="138" spans="2:12" x14ac:dyDescent="0.25">
      <c r="B138" s="1102"/>
      <c r="C138" s="1103"/>
      <c r="D138" s="1103"/>
      <c r="E138" s="1103"/>
      <c r="F138" s="1103"/>
      <c r="G138" s="1104"/>
      <c r="H138" s="1102"/>
      <c r="I138" s="1103"/>
      <c r="J138" s="1103"/>
      <c r="K138" s="1103"/>
      <c r="L138" s="1104"/>
    </row>
    <row r="139" spans="2:12" x14ac:dyDescent="0.25">
      <c r="B139" s="1102"/>
      <c r="C139" s="1103"/>
      <c r="D139" s="1103"/>
      <c r="E139" s="1103"/>
      <c r="F139" s="1103"/>
      <c r="G139" s="1104"/>
      <c r="H139" s="1102"/>
      <c r="I139" s="1103"/>
      <c r="J139" s="1103"/>
      <c r="K139" s="1103"/>
      <c r="L139" s="1104"/>
    </row>
    <row r="140" spans="2:12" x14ac:dyDescent="0.25">
      <c r="B140" s="1102"/>
      <c r="C140" s="1103"/>
      <c r="D140" s="1103"/>
      <c r="E140" s="1103"/>
      <c r="F140" s="1103"/>
      <c r="G140" s="1104"/>
      <c r="H140" s="1102"/>
      <c r="I140" s="1103"/>
      <c r="J140" s="1103"/>
      <c r="K140" s="1103"/>
      <c r="L140" s="1104"/>
    </row>
    <row r="141" spans="2:12" x14ac:dyDescent="0.25">
      <c r="B141" s="1102"/>
      <c r="C141" s="1103"/>
      <c r="D141" s="1103"/>
      <c r="E141" s="1103"/>
      <c r="F141" s="1103"/>
      <c r="G141" s="1104"/>
      <c r="H141" s="1102"/>
      <c r="I141" s="1103"/>
      <c r="J141" s="1103"/>
      <c r="K141" s="1103"/>
      <c r="L141" s="1104"/>
    </row>
    <row r="142" spans="2:12" x14ac:dyDescent="0.25">
      <c r="B142" s="1102"/>
      <c r="C142" s="1103"/>
      <c r="D142" s="1103"/>
      <c r="E142" s="1103"/>
      <c r="F142" s="1103"/>
      <c r="G142" s="1104"/>
      <c r="H142" s="1102"/>
      <c r="I142" s="1103"/>
      <c r="J142" s="1103"/>
      <c r="K142" s="1103"/>
      <c r="L142" s="1104"/>
    </row>
    <row r="143" spans="2:12" x14ac:dyDescent="0.25">
      <c r="B143" s="1102"/>
      <c r="C143" s="1103"/>
      <c r="D143" s="1103"/>
      <c r="E143" s="1103"/>
      <c r="F143" s="1103"/>
      <c r="G143" s="1104"/>
      <c r="H143" s="1102"/>
      <c r="I143" s="1103"/>
      <c r="J143" s="1103"/>
      <c r="K143" s="1103"/>
      <c r="L143" s="1104"/>
    </row>
    <row r="144" spans="2:12" x14ac:dyDescent="0.25">
      <c r="B144" s="1102"/>
      <c r="C144" s="1103"/>
      <c r="D144" s="1103"/>
      <c r="E144" s="1103"/>
      <c r="F144" s="1103"/>
      <c r="G144" s="1104"/>
      <c r="H144" s="1102"/>
      <c r="I144" s="1103"/>
      <c r="J144" s="1103"/>
      <c r="K144" s="1103"/>
      <c r="L144" s="1104"/>
    </row>
    <row r="145" spans="2:12" x14ac:dyDescent="0.25">
      <c r="B145" s="1102"/>
      <c r="C145" s="1103"/>
      <c r="D145" s="1103"/>
      <c r="E145" s="1103"/>
      <c r="F145" s="1103"/>
      <c r="G145" s="1104"/>
      <c r="H145" s="1102"/>
      <c r="I145" s="1103"/>
      <c r="J145" s="1103"/>
      <c r="K145" s="1103"/>
      <c r="L145" s="1104"/>
    </row>
    <row r="146" spans="2:12" x14ac:dyDescent="0.25">
      <c r="B146" s="1102"/>
      <c r="C146" s="1103"/>
      <c r="D146" s="1103"/>
      <c r="E146" s="1103"/>
      <c r="F146" s="1103"/>
      <c r="G146" s="1104"/>
      <c r="H146" s="1102"/>
      <c r="I146" s="1103"/>
      <c r="J146" s="1103"/>
      <c r="K146" s="1103"/>
      <c r="L146" s="1104"/>
    </row>
    <row r="147" spans="2:12" ht="15.75" thickBot="1" x14ac:dyDescent="0.3">
      <c r="B147" s="1105"/>
      <c r="C147" s="1106"/>
      <c r="D147" s="1106"/>
      <c r="E147" s="1106"/>
      <c r="F147" s="1106"/>
      <c r="G147" s="1107"/>
      <c r="H147" s="1105"/>
      <c r="I147" s="1106"/>
      <c r="J147" s="1106"/>
      <c r="K147" s="1106"/>
      <c r="L147" s="1107"/>
    </row>
    <row r="148" spans="2:12" x14ac:dyDescent="0.25">
      <c r="B148" s="1037" t="s">
        <v>1207</v>
      </c>
      <c r="C148" s="1038"/>
      <c r="D148" s="1038"/>
      <c r="E148" s="1038"/>
      <c r="F148" s="1038"/>
      <c r="G148" s="1039"/>
      <c r="H148" s="1098" t="s">
        <v>1208</v>
      </c>
      <c r="I148" s="1033"/>
      <c r="J148" s="1033"/>
      <c r="K148" s="1033"/>
      <c r="L148" s="1033"/>
    </row>
    <row r="149" spans="2:12" ht="30" customHeight="1" thickBot="1" x14ac:dyDescent="0.3">
      <c r="B149" s="1040"/>
      <c r="C149" s="1041"/>
      <c r="D149" s="1041"/>
      <c r="E149" s="1041"/>
      <c r="F149" s="1041"/>
      <c r="G149" s="1042"/>
      <c r="H149" s="1098"/>
      <c r="I149" s="1033"/>
      <c r="J149" s="1033"/>
      <c r="K149" s="1033"/>
      <c r="L149" s="1033"/>
    </row>
    <row r="150" spans="2:12" ht="15.75" customHeight="1" x14ac:dyDescent="0.25">
      <c r="B150" s="1099"/>
      <c r="C150" s="1100"/>
      <c r="D150" s="1100"/>
      <c r="E150" s="1100"/>
      <c r="F150" s="1100"/>
      <c r="G150" s="1101"/>
      <c r="H150" s="1099"/>
      <c r="I150" s="1100"/>
      <c r="J150" s="1100"/>
      <c r="K150" s="1100"/>
      <c r="L150" s="1101"/>
    </row>
    <row r="151" spans="2:12" x14ac:dyDescent="0.25">
      <c r="B151" s="1102"/>
      <c r="C151" s="1103"/>
      <c r="D151" s="1103"/>
      <c r="E151" s="1103"/>
      <c r="F151" s="1103"/>
      <c r="G151" s="1104"/>
      <c r="H151" s="1102"/>
      <c r="I151" s="1103"/>
      <c r="J151" s="1103"/>
      <c r="K151" s="1103"/>
      <c r="L151" s="1104"/>
    </row>
    <row r="152" spans="2:12" x14ac:dyDescent="0.25">
      <c r="B152" s="1102"/>
      <c r="C152" s="1103"/>
      <c r="D152" s="1103"/>
      <c r="E152" s="1103"/>
      <c r="F152" s="1103"/>
      <c r="G152" s="1104"/>
      <c r="H152" s="1102"/>
      <c r="I152" s="1103"/>
      <c r="J152" s="1103"/>
      <c r="K152" s="1103"/>
      <c r="L152" s="1104"/>
    </row>
    <row r="153" spans="2:12" x14ac:dyDescent="0.25">
      <c r="B153" s="1102"/>
      <c r="C153" s="1103"/>
      <c r="D153" s="1103"/>
      <c r="E153" s="1103"/>
      <c r="F153" s="1103"/>
      <c r="G153" s="1104"/>
      <c r="H153" s="1102"/>
      <c r="I153" s="1103"/>
      <c r="J153" s="1103"/>
      <c r="K153" s="1103"/>
      <c r="L153" s="1104"/>
    </row>
    <row r="154" spans="2:12" x14ac:dyDescent="0.25">
      <c r="B154" s="1102"/>
      <c r="C154" s="1103"/>
      <c r="D154" s="1103"/>
      <c r="E154" s="1103"/>
      <c r="F154" s="1103"/>
      <c r="G154" s="1104"/>
      <c r="H154" s="1102"/>
      <c r="I154" s="1103"/>
      <c r="J154" s="1103"/>
      <c r="K154" s="1103"/>
      <c r="L154" s="1104"/>
    </row>
    <row r="155" spans="2:12" x14ac:dyDescent="0.25">
      <c r="B155" s="1102"/>
      <c r="C155" s="1103"/>
      <c r="D155" s="1103"/>
      <c r="E155" s="1103"/>
      <c r="F155" s="1103"/>
      <c r="G155" s="1104"/>
      <c r="H155" s="1102"/>
      <c r="I155" s="1103"/>
      <c r="J155" s="1103"/>
      <c r="K155" s="1103"/>
      <c r="L155" s="1104"/>
    </row>
    <row r="156" spans="2:12" x14ac:dyDescent="0.25">
      <c r="B156" s="1102"/>
      <c r="C156" s="1103"/>
      <c r="D156" s="1103"/>
      <c r="E156" s="1103"/>
      <c r="F156" s="1103"/>
      <c r="G156" s="1104"/>
      <c r="H156" s="1102"/>
      <c r="I156" s="1103"/>
      <c r="J156" s="1103"/>
      <c r="K156" s="1103"/>
      <c r="L156" s="1104"/>
    </row>
    <row r="157" spans="2:12" x14ac:dyDescent="0.25">
      <c r="B157" s="1102"/>
      <c r="C157" s="1103"/>
      <c r="D157" s="1103"/>
      <c r="E157" s="1103"/>
      <c r="F157" s="1103"/>
      <c r="G157" s="1104"/>
      <c r="H157" s="1102"/>
      <c r="I157" s="1103"/>
      <c r="J157" s="1103"/>
      <c r="K157" s="1103"/>
      <c r="L157" s="1104"/>
    </row>
    <row r="158" spans="2:12" x14ac:dyDescent="0.25">
      <c r="B158" s="1102"/>
      <c r="C158" s="1103"/>
      <c r="D158" s="1103"/>
      <c r="E158" s="1103"/>
      <c r="F158" s="1103"/>
      <c r="G158" s="1104"/>
      <c r="H158" s="1102"/>
      <c r="I158" s="1103"/>
      <c r="J158" s="1103"/>
      <c r="K158" s="1103"/>
      <c r="L158" s="1104"/>
    </row>
    <row r="159" spans="2:12" x14ac:dyDescent="0.25">
      <c r="B159" s="1102"/>
      <c r="C159" s="1103"/>
      <c r="D159" s="1103"/>
      <c r="E159" s="1103"/>
      <c r="F159" s="1103"/>
      <c r="G159" s="1104"/>
      <c r="H159" s="1102"/>
      <c r="I159" s="1103"/>
      <c r="J159" s="1103"/>
      <c r="K159" s="1103"/>
      <c r="L159" s="1104"/>
    </row>
    <row r="160" spans="2:12" x14ac:dyDescent="0.25">
      <c r="B160" s="1102"/>
      <c r="C160" s="1103"/>
      <c r="D160" s="1103"/>
      <c r="E160" s="1103"/>
      <c r="F160" s="1103"/>
      <c r="G160" s="1104"/>
      <c r="H160" s="1102"/>
      <c r="I160" s="1103"/>
      <c r="J160" s="1103"/>
      <c r="K160" s="1103"/>
      <c r="L160" s="1104"/>
    </row>
    <row r="161" spans="2:12" x14ac:dyDescent="0.25">
      <c r="B161" s="1102"/>
      <c r="C161" s="1103"/>
      <c r="D161" s="1103"/>
      <c r="E161" s="1103"/>
      <c r="F161" s="1103"/>
      <c r="G161" s="1104"/>
      <c r="H161" s="1102"/>
      <c r="I161" s="1103"/>
      <c r="J161" s="1103"/>
      <c r="K161" s="1103"/>
      <c r="L161" s="1104"/>
    </row>
    <row r="162" spans="2:12" x14ac:dyDescent="0.25">
      <c r="B162" s="1102"/>
      <c r="C162" s="1103"/>
      <c r="D162" s="1103"/>
      <c r="E162" s="1103"/>
      <c r="F162" s="1103"/>
      <c r="G162" s="1104"/>
      <c r="H162" s="1102"/>
      <c r="I162" s="1103"/>
      <c r="J162" s="1103"/>
      <c r="K162" s="1103"/>
      <c r="L162" s="1104"/>
    </row>
    <row r="163" spans="2:12" ht="15.75" thickBot="1" x14ac:dyDescent="0.3">
      <c r="B163" s="1105"/>
      <c r="C163" s="1106"/>
      <c r="D163" s="1106"/>
      <c r="E163" s="1106"/>
      <c r="F163" s="1106"/>
      <c r="G163" s="1107"/>
      <c r="H163" s="1105"/>
      <c r="I163" s="1106"/>
      <c r="J163" s="1106"/>
      <c r="K163" s="1106"/>
      <c r="L163" s="1107"/>
    </row>
    <row r="164" spans="2:12" x14ac:dyDescent="0.25">
      <c r="B164" s="1037" t="s">
        <v>1209</v>
      </c>
      <c r="C164" s="1038"/>
      <c r="D164" s="1038"/>
      <c r="E164" s="1038"/>
      <c r="F164" s="1038"/>
      <c r="G164" s="1039"/>
      <c r="H164" s="1098" t="s">
        <v>1210</v>
      </c>
      <c r="I164" s="1033"/>
      <c r="J164" s="1033"/>
      <c r="K164" s="1033"/>
      <c r="L164" s="1033"/>
    </row>
    <row r="165" spans="2:12" ht="30" customHeight="1" thickBot="1" x14ac:dyDescent="0.3">
      <c r="B165" s="1040"/>
      <c r="C165" s="1041"/>
      <c r="D165" s="1041"/>
      <c r="E165" s="1041"/>
      <c r="F165" s="1041"/>
      <c r="G165" s="1042"/>
      <c r="H165" s="1098"/>
      <c r="I165" s="1033"/>
      <c r="J165" s="1033"/>
      <c r="K165" s="1033"/>
      <c r="L165" s="1033"/>
    </row>
    <row r="166" spans="2:12" ht="15.75" customHeight="1" x14ac:dyDescent="0.25">
      <c r="B166" s="1099"/>
      <c r="C166" s="1100"/>
      <c r="D166" s="1100"/>
      <c r="E166" s="1100"/>
      <c r="F166" s="1100"/>
      <c r="G166" s="1101"/>
      <c r="H166" s="1099"/>
      <c r="I166" s="1100"/>
      <c r="J166" s="1100"/>
      <c r="K166" s="1100"/>
      <c r="L166" s="1101"/>
    </row>
    <row r="167" spans="2:12" x14ac:dyDescent="0.25">
      <c r="B167" s="1102"/>
      <c r="C167" s="1103"/>
      <c r="D167" s="1103"/>
      <c r="E167" s="1103"/>
      <c r="F167" s="1103"/>
      <c r="G167" s="1104"/>
      <c r="H167" s="1102"/>
      <c r="I167" s="1103"/>
      <c r="J167" s="1103"/>
      <c r="K167" s="1103"/>
      <c r="L167" s="1104"/>
    </row>
    <row r="168" spans="2:12" x14ac:dyDescent="0.25">
      <c r="B168" s="1102"/>
      <c r="C168" s="1103"/>
      <c r="D168" s="1103"/>
      <c r="E168" s="1103"/>
      <c r="F168" s="1103"/>
      <c r="G168" s="1104"/>
      <c r="H168" s="1102"/>
      <c r="I168" s="1103"/>
      <c r="J168" s="1103"/>
      <c r="K168" s="1103"/>
      <c r="L168" s="1104"/>
    </row>
    <row r="169" spans="2:12" x14ac:dyDescent="0.25">
      <c r="B169" s="1102"/>
      <c r="C169" s="1103"/>
      <c r="D169" s="1103"/>
      <c r="E169" s="1103"/>
      <c r="F169" s="1103"/>
      <c r="G169" s="1104"/>
      <c r="H169" s="1102"/>
      <c r="I169" s="1103"/>
      <c r="J169" s="1103"/>
      <c r="K169" s="1103"/>
      <c r="L169" s="1104"/>
    </row>
    <row r="170" spans="2:12" x14ac:dyDescent="0.25">
      <c r="B170" s="1102"/>
      <c r="C170" s="1103"/>
      <c r="D170" s="1103"/>
      <c r="E170" s="1103"/>
      <c r="F170" s="1103"/>
      <c r="G170" s="1104"/>
      <c r="H170" s="1102"/>
      <c r="I170" s="1103"/>
      <c r="J170" s="1103"/>
      <c r="K170" s="1103"/>
      <c r="L170" s="1104"/>
    </row>
    <row r="171" spans="2:12" x14ac:dyDescent="0.25">
      <c r="B171" s="1102"/>
      <c r="C171" s="1103"/>
      <c r="D171" s="1103"/>
      <c r="E171" s="1103"/>
      <c r="F171" s="1103"/>
      <c r="G171" s="1104"/>
      <c r="H171" s="1102"/>
      <c r="I171" s="1103"/>
      <c r="J171" s="1103"/>
      <c r="K171" s="1103"/>
      <c r="L171" s="1104"/>
    </row>
    <row r="172" spans="2:12" x14ac:dyDescent="0.25">
      <c r="B172" s="1102"/>
      <c r="C172" s="1103"/>
      <c r="D172" s="1103"/>
      <c r="E172" s="1103"/>
      <c r="F172" s="1103"/>
      <c r="G172" s="1104"/>
      <c r="H172" s="1102"/>
      <c r="I172" s="1103"/>
      <c r="J172" s="1103"/>
      <c r="K172" s="1103"/>
      <c r="L172" s="1104"/>
    </row>
    <row r="173" spans="2:12" x14ac:dyDescent="0.25">
      <c r="B173" s="1102"/>
      <c r="C173" s="1103"/>
      <c r="D173" s="1103"/>
      <c r="E173" s="1103"/>
      <c r="F173" s="1103"/>
      <c r="G173" s="1104"/>
      <c r="H173" s="1102"/>
      <c r="I173" s="1103"/>
      <c r="J173" s="1103"/>
      <c r="K173" s="1103"/>
      <c r="L173" s="1104"/>
    </row>
    <row r="174" spans="2:12" x14ac:dyDescent="0.25">
      <c r="B174" s="1102"/>
      <c r="C174" s="1103"/>
      <c r="D174" s="1103"/>
      <c r="E174" s="1103"/>
      <c r="F174" s="1103"/>
      <c r="G174" s="1104"/>
      <c r="H174" s="1102"/>
      <c r="I174" s="1103"/>
      <c r="J174" s="1103"/>
      <c r="K174" s="1103"/>
      <c r="L174" s="1104"/>
    </row>
    <row r="175" spans="2:12" x14ac:dyDescent="0.25">
      <c r="B175" s="1102"/>
      <c r="C175" s="1103"/>
      <c r="D175" s="1103"/>
      <c r="E175" s="1103"/>
      <c r="F175" s="1103"/>
      <c r="G175" s="1104"/>
      <c r="H175" s="1102"/>
      <c r="I175" s="1103"/>
      <c r="J175" s="1103"/>
      <c r="K175" s="1103"/>
      <c r="L175" s="1104"/>
    </row>
    <row r="176" spans="2:12" x14ac:dyDescent="0.25">
      <c r="B176" s="1102"/>
      <c r="C176" s="1103"/>
      <c r="D176" s="1103"/>
      <c r="E176" s="1103"/>
      <c r="F176" s="1103"/>
      <c r="G176" s="1104"/>
      <c r="H176" s="1102"/>
      <c r="I176" s="1103"/>
      <c r="J176" s="1103"/>
      <c r="K176" s="1103"/>
      <c r="L176" s="1104"/>
    </row>
    <row r="177" spans="2:12" x14ac:dyDescent="0.25">
      <c r="B177" s="1102"/>
      <c r="C177" s="1103"/>
      <c r="D177" s="1103"/>
      <c r="E177" s="1103"/>
      <c r="F177" s="1103"/>
      <c r="G177" s="1104"/>
      <c r="H177" s="1102"/>
      <c r="I177" s="1103"/>
      <c r="J177" s="1103"/>
      <c r="K177" s="1103"/>
      <c r="L177" s="1104"/>
    </row>
    <row r="178" spans="2:12" x14ac:dyDescent="0.25">
      <c r="B178" s="1102"/>
      <c r="C178" s="1103"/>
      <c r="D178" s="1103"/>
      <c r="E178" s="1103"/>
      <c r="F178" s="1103"/>
      <c r="G178" s="1104"/>
      <c r="H178" s="1102"/>
      <c r="I178" s="1103"/>
      <c r="J178" s="1103"/>
      <c r="K178" s="1103"/>
      <c r="L178" s="1104"/>
    </row>
    <row r="179" spans="2:12" ht="15.75" thickBot="1" x14ac:dyDescent="0.3">
      <c r="B179" s="1105"/>
      <c r="C179" s="1106"/>
      <c r="D179" s="1106"/>
      <c r="E179" s="1106"/>
      <c r="F179" s="1106"/>
      <c r="G179" s="1107"/>
      <c r="H179" s="1105"/>
      <c r="I179" s="1106"/>
      <c r="J179" s="1106"/>
      <c r="K179" s="1106"/>
      <c r="L179" s="1107"/>
    </row>
    <row r="180" spans="2:12" x14ac:dyDescent="0.25">
      <c r="B180" s="1037" t="s">
        <v>1211</v>
      </c>
      <c r="C180" s="1038"/>
      <c r="D180" s="1038"/>
      <c r="E180" s="1038"/>
      <c r="F180" s="1038"/>
      <c r="G180" s="1039"/>
      <c r="H180" s="1098" t="s">
        <v>1212</v>
      </c>
      <c r="I180" s="1033"/>
      <c r="J180" s="1033"/>
      <c r="K180" s="1033"/>
      <c r="L180" s="1033"/>
    </row>
    <row r="181" spans="2:12" ht="30" customHeight="1" thickBot="1" x14ac:dyDescent="0.3">
      <c r="B181" s="1040"/>
      <c r="C181" s="1041"/>
      <c r="D181" s="1041"/>
      <c r="E181" s="1041"/>
      <c r="F181" s="1041"/>
      <c r="G181" s="1042"/>
      <c r="H181" s="1098"/>
      <c r="I181" s="1033"/>
      <c r="J181" s="1033"/>
      <c r="K181" s="1033"/>
      <c r="L181" s="1033"/>
    </row>
    <row r="182" spans="2:12" ht="15.75" customHeight="1" x14ac:dyDescent="0.25">
      <c r="B182" s="1099"/>
      <c r="C182" s="1100"/>
      <c r="D182" s="1100"/>
      <c r="E182" s="1100"/>
      <c r="F182" s="1100"/>
      <c r="G182" s="1101"/>
      <c r="H182" s="1099"/>
      <c r="I182" s="1100"/>
      <c r="J182" s="1100"/>
      <c r="K182" s="1100"/>
      <c r="L182" s="1101"/>
    </row>
    <row r="183" spans="2:12" x14ac:dyDescent="0.25">
      <c r="B183" s="1102"/>
      <c r="C183" s="1103"/>
      <c r="D183" s="1103"/>
      <c r="E183" s="1103"/>
      <c r="F183" s="1103"/>
      <c r="G183" s="1104"/>
      <c r="H183" s="1102"/>
      <c r="I183" s="1103"/>
      <c r="J183" s="1103"/>
      <c r="K183" s="1103"/>
      <c r="L183" s="1104"/>
    </row>
    <row r="184" spans="2:12" x14ac:dyDescent="0.25">
      <c r="B184" s="1102"/>
      <c r="C184" s="1103"/>
      <c r="D184" s="1103"/>
      <c r="E184" s="1103"/>
      <c r="F184" s="1103"/>
      <c r="G184" s="1104"/>
      <c r="H184" s="1102"/>
      <c r="I184" s="1103"/>
      <c r="J184" s="1103"/>
      <c r="K184" s="1103"/>
      <c r="L184" s="1104"/>
    </row>
    <row r="185" spans="2:12" x14ac:dyDescent="0.25">
      <c r="B185" s="1102"/>
      <c r="C185" s="1103"/>
      <c r="D185" s="1103"/>
      <c r="E185" s="1103"/>
      <c r="F185" s="1103"/>
      <c r="G185" s="1104"/>
      <c r="H185" s="1102"/>
      <c r="I185" s="1103"/>
      <c r="J185" s="1103"/>
      <c r="K185" s="1103"/>
      <c r="L185" s="1104"/>
    </row>
    <row r="186" spans="2:12" x14ac:dyDescent="0.25">
      <c r="B186" s="1102"/>
      <c r="C186" s="1103"/>
      <c r="D186" s="1103"/>
      <c r="E186" s="1103"/>
      <c r="F186" s="1103"/>
      <c r="G186" s="1104"/>
      <c r="H186" s="1102"/>
      <c r="I186" s="1103"/>
      <c r="J186" s="1103"/>
      <c r="K186" s="1103"/>
      <c r="L186" s="1104"/>
    </row>
    <row r="187" spans="2:12" x14ac:dyDescent="0.25">
      <c r="B187" s="1102"/>
      <c r="C187" s="1103"/>
      <c r="D187" s="1103"/>
      <c r="E187" s="1103"/>
      <c r="F187" s="1103"/>
      <c r="G187" s="1104"/>
      <c r="H187" s="1102"/>
      <c r="I187" s="1103"/>
      <c r="J187" s="1103"/>
      <c r="K187" s="1103"/>
      <c r="L187" s="1104"/>
    </row>
    <row r="188" spans="2:12" x14ac:dyDescent="0.25">
      <c r="B188" s="1102"/>
      <c r="C188" s="1103"/>
      <c r="D188" s="1103"/>
      <c r="E188" s="1103"/>
      <c r="F188" s="1103"/>
      <c r="G188" s="1104"/>
      <c r="H188" s="1102"/>
      <c r="I188" s="1103"/>
      <c r="J188" s="1103"/>
      <c r="K188" s="1103"/>
      <c r="L188" s="1104"/>
    </row>
    <row r="189" spans="2:12" x14ac:dyDescent="0.25">
      <c r="B189" s="1102"/>
      <c r="C189" s="1103"/>
      <c r="D189" s="1103"/>
      <c r="E189" s="1103"/>
      <c r="F189" s="1103"/>
      <c r="G189" s="1104"/>
      <c r="H189" s="1102"/>
      <c r="I189" s="1103"/>
      <c r="J189" s="1103"/>
      <c r="K189" s="1103"/>
      <c r="L189" s="1104"/>
    </row>
    <row r="190" spans="2:12" x14ac:dyDescent="0.25">
      <c r="B190" s="1102"/>
      <c r="C190" s="1103"/>
      <c r="D190" s="1103"/>
      <c r="E190" s="1103"/>
      <c r="F190" s="1103"/>
      <c r="G190" s="1104"/>
      <c r="H190" s="1102"/>
      <c r="I190" s="1103"/>
      <c r="J190" s="1103"/>
      <c r="K190" s="1103"/>
      <c r="L190" s="1104"/>
    </row>
    <row r="191" spans="2:12" x14ac:dyDescent="0.25">
      <c r="B191" s="1102"/>
      <c r="C191" s="1103"/>
      <c r="D191" s="1103"/>
      <c r="E191" s="1103"/>
      <c r="F191" s="1103"/>
      <c r="G191" s="1104"/>
      <c r="H191" s="1102"/>
      <c r="I191" s="1103"/>
      <c r="J191" s="1103"/>
      <c r="K191" s="1103"/>
      <c r="L191" s="1104"/>
    </row>
    <row r="192" spans="2:12" x14ac:dyDescent="0.25">
      <c r="B192" s="1102"/>
      <c r="C192" s="1103"/>
      <c r="D192" s="1103"/>
      <c r="E192" s="1103"/>
      <c r="F192" s="1103"/>
      <c r="G192" s="1104"/>
      <c r="H192" s="1102"/>
      <c r="I192" s="1103"/>
      <c r="J192" s="1103"/>
      <c r="K192" s="1103"/>
      <c r="L192" s="1104"/>
    </row>
    <row r="193" spans="2:12" x14ac:dyDescent="0.25">
      <c r="B193" s="1102"/>
      <c r="C193" s="1103"/>
      <c r="D193" s="1103"/>
      <c r="E193" s="1103"/>
      <c r="F193" s="1103"/>
      <c r="G193" s="1104"/>
      <c r="H193" s="1102"/>
      <c r="I193" s="1103"/>
      <c r="J193" s="1103"/>
      <c r="K193" s="1103"/>
      <c r="L193" s="1104"/>
    </row>
    <row r="194" spans="2:12" x14ac:dyDescent="0.25">
      <c r="B194" s="1102"/>
      <c r="C194" s="1103"/>
      <c r="D194" s="1103"/>
      <c r="E194" s="1103"/>
      <c r="F194" s="1103"/>
      <c r="G194" s="1104"/>
      <c r="H194" s="1102"/>
      <c r="I194" s="1103"/>
      <c r="J194" s="1103"/>
      <c r="K194" s="1103"/>
      <c r="L194" s="1104"/>
    </row>
    <row r="195" spans="2:12" ht="15.75" thickBot="1" x14ac:dyDescent="0.3">
      <c r="B195" s="1105"/>
      <c r="C195" s="1106"/>
      <c r="D195" s="1106"/>
      <c r="E195" s="1106"/>
      <c r="F195" s="1106"/>
      <c r="G195" s="1107"/>
      <c r="H195" s="1105"/>
      <c r="I195" s="1106"/>
      <c r="J195" s="1106"/>
      <c r="K195" s="1106"/>
      <c r="L195" s="1107"/>
    </row>
    <row r="196" spans="2:12" x14ac:dyDescent="0.25">
      <c r="B196" s="1037" t="s">
        <v>1213</v>
      </c>
      <c r="C196" s="1038"/>
      <c r="D196" s="1038"/>
      <c r="E196" s="1038"/>
      <c r="F196" s="1038"/>
      <c r="G196" s="1039"/>
      <c r="H196" s="1098" t="s">
        <v>1214</v>
      </c>
      <c r="I196" s="1033"/>
      <c r="J196" s="1033"/>
      <c r="K196" s="1033"/>
      <c r="L196" s="1033"/>
    </row>
    <row r="197" spans="2:12" ht="30" customHeight="1" thickBot="1" x14ac:dyDescent="0.3">
      <c r="B197" s="1040"/>
      <c r="C197" s="1041"/>
      <c r="D197" s="1041"/>
      <c r="E197" s="1041"/>
      <c r="F197" s="1041"/>
      <c r="G197" s="1042"/>
      <c r="H197" s="1098"/>
      <c r="I197" s="1033"/>
      <c r="J197" s="1033"/>
      <c r="K197" s="1033"/>
      <c r="L197" s="1033"/>
    </row>
    <row r="198" spans="2:12" ht="15.75" customHeight="1" x14ac:dyDescent="0.25">
      <c r="B198" s="1099"/>
      <c r="C198" s="1100"/>
      <c r="D198" s="1100"/>
      <c r="E198" s="1100"/>
      <c r="F198" s="1100"/>
      <c r="G198" s="1101"/>
      <c r="H198" s="1099"/>
      <c r="I198" s="1100"/>
      <c r="J198" s="1100"/>
      <c r="K198" s="1100"/>
      <c r="L198" s="1101"/>
    </row>
    <row r="199" spans="2:12" x14ac:dyDescent="0.25">
      <c r="B199" s="1102"/>
      <c r="C199" s="1103"/>
      <c r="D199" s="1103"/>
      <c r="E199" s="1103"/>
      <c r="F199" s="1103"/>
      <c r="G199" s="1104"/>
      <c r="H199" s="1102"/>
      <c r="I199" s="1103"/>
      <c r="J199" s="1103"/>
      <c r="K199" s="1103"/>
      <c r="L199" s="1104"/>
    </row>
    <row r="200" spans="2:12" x14ac:dyDescent="0.25">
      <c r="B200" s="1102"/>
      <c r="C200" s="1103"/>
      <c r="D200" s="1103"/>
      <c r="E200" s="1103"/>
      <c r="F200" s="1103"/>
      <c r="G200" s="1104"/>
      <c r="H200" s="1102"/>
      <c r="I200" s="1103"/>
      <c r="J200" s="1103"/>
      <c r="K200" s="1103"/>
      <c r="L200" s="1104"/>
    </row>
    <row r="201" spans="2:12" x14ac:dyDescent="0.25">
      <c r="B201" s="1102"/>
      <c r="C201" s="1103"/>
      <c r="D201" s="1103"/>
      <c r="E201" s="1103"/>
      <c r="F201" s="1103"/>
      <c r="G201" s="1104"/>
      <c r="H201" s="1102"/>
      <c r="I201" s="1103"/>
      <c r="J201" s="1103"/>
      <c r="K201" s="1103"/>
      <c r="L201" s="1104"/>
    </row>
    <row r="202" spans="2:12" x14ac:dyDescent="0.25">
      <c r="B202" s="1102"/>
      <c r="C202" s="1103"/>
      <c r="D202" s="1103"/>
      <c r="E202" s="1103"/>
      <c r="F202" s="1103"/>
      <c r="G202" s="1104"/>
      <c r="H202" s="1102"/>
      <c r="I202" s="1103"/>
      <c r="J202" s="1103"/>
      <c r="K202" s="1103"/>
      <c r="L202" s="1104"/>
    </row>
    <row r="203" spans="2:12" x14ac:dyDescent="0.25">
      <c r="B203" s="1102"/>
      <c r="C203" s="1103"/>
      <c r="D203" s="1103"/>
      <c r="E203" s="1103"/>
      <c r="F203" s="1103"/>
      <c r="G203" s="1104"/>
      <c r="H203" s="1102"/>
      <c r="I203" s="1103"/>
      <c r="J203" s="1103"/>
      <c r="K203" s="1103"/>
      <c r="L203" s="1104"/>
    </row>
    <row r="204" spans="2:12" x14ac:dyDescent="0.25">
      <c r="B204" s="1102"/>
      <c r="C204" s="1103"/>
      <c r="D204" s="1103"/>
      <c r="E204" s="1103"/>
      <c r="F204" s="1103"/>
      <c r="G204" s="1104"/>
      <c r="H204" s="1102"/>
      <c r="I204" s="1103"/>
      <c r="J204" s="1103"/>
      <c r="K204" s="1103"/>
      <c r="L204" s="1104"/>
    </row>
    <row r="205" spans="2:12" x14ac:dyDescent="0.25">
      <c r="B205" s="1102"/>
      <c r="C205" s="1103"/>
      <c r="D205" s="1103"/>
      <c r="E205" s="1103"/>
      <c r="F205" s="1103"/>
      <c r="G205" s="1104"/>
      <c r="H205" s="1102"/>
      <c r="I205" s="1103"/>
      <c r="J205" s="1103"/>
      <c r="K205" s="1103"/>
      <c r="L205" s="1104"/>
    </row>
    <row r="206" spans="2:12" x14ac:dyDescent="0.25">
      <c r="B206" s="1102"/>
      <c r="C206" s="1103"/>
      <c r="D206" s="1103"/>
      <c r="E206" s="1103"/>
      <c r="F206" s="1103"/>
      <c r="G206" s="1104"/>
      <c r="H206" s="1102"/>
      <c r="I206" s="1103"/>
      <c r="J206" s="1103"/>
      <c r="K206" s="1103"/>
      <c r="L206" s="1104"/>
    </row>
    <row r="207" spans="2:12" x14ac:dyDescent="0.25">
      <c r="B207" s="1102"/>
      <c r="C207" s="1103"/>
      <c r="D207" s="1103"/>
      <c r="E207" s="1103"/>
      <c r="F207" s="1103"/>
      <c r="G207" s="1104"/>
      <c r="H207" s="1102"/>
      <c r="I207" s="1103"/>
      <c r="J207" s="1103"/>
      <c r="K207" s="1103"/>
      <c r="L207" s="1104"/>
    </row>
    <row r="208" spans="2:12" x14ac:dyDescent="0.25">
      <c r="B208" s="1102"/>
      <c r="C208" s="1103"/>
      <c r="D208" s="1103"/>
      <c r="E208" s="1103"/>
      <c r="F208" s="1103"/>
      <c r="G208" s="1104"/>
      <c r="H208" s="1102"/>
      <c r="I208" s="1103"/>
      <c r="J208" s="1103"/>
      <c r="K208" s="1103"/>
      <c r="L208" s="1104"/>
    </row>
    <row r="209" spans="2:12" x14ac:dyDescent="0.25">
      <c r="B209" s="1102"/>
      <c r="C209" s="1103"/>
      <c r="D209" s="1103"/>
      <c r="E209" s="1103"/>
      <c r="F209" s="1103"/>
      <c r="G209" s="1104"/>
      <c r="H209" s="1102"/>
      <c r="I209" s="1103"/>
      <c r="J209" s="1103"/>
      <c r="K209" s="1103"/>
      <c r="L209" s="1104"/>
    </row>
    <row r="210" spans="2:12" x14ac:dyDescent="0.25">
      <c r="B210" s="1102"/>
      <c r="C210" s="1103"/>
      <c r="D210" s="1103"/>
      <c r="E210" s="1103"/>
      <c r="F210" s="1103"/>
      <c r="G210" s="1104"/>
      <c r="H210" s="1102"/>
      <c r="I210" s="1103"/>
      <c r="J210" s="1103"/>
      <c r="K210" s="1103"/>
      <c r="L210" s="1104"/>
    </row>
    <row r="211" spans="2:12" ht="15.75" thickBot="1" x14ac:dyDescent="0.3">
      <c r="B211" s="1105"/>
      <c r="C211" s="1106"/>
      <c r="D211" s="1106"/>
      <c r="E211" s="1106"/>
      <c r="F211" s="1106"/>
      <c r="G211" s="1107"/>
      <c r="H211" s="1105"/>
      <c r="I211" s="1106"/>
      <c r="J211" s="1106"/>
      <c r="K211" s="1106"/>
      <c r="L211" s="1107"/>
    </row>
    <row r="212" spans="2:12" x14ac:dyDescent="0.25">
      <c r="B212" s="1037" t="s">
        <v>1215</v>
      </c>
      <c r="C212" s="1038"/>
      <c r="D212" s="1038"/>
      <c r="E212" s="1038"/>
      <c r="F212" s="1038"/>
      <c r="G212" s="1039"/>
      <c r="H212" s="1098" t="s">
        <v>1216</v>
      </c>
      <c r="I212" s="1033"/>
      <c r="J212" s="1033"/>
      <c r="K212" s="1033"/>
      <c r="L212" s="1033"/>
    </row>
    <row r="213" spans="2:12" ht="30" customHeight="1" thickBot="1" x14ac:dyDescent="0.3">
      <c r="B213" s="1040"/>
      <c r="C213" s="1041"/>
      <c r="D213" s="1041"/>
      <c r="E213" s="1041"/>
      <c r="F213" s="1041"/>
      <c r="G213" s="1042"/>
      <c r="H213" s="1098"/>
      <c r="I213" s="1033"/>
      <c r="J213" s="1033"/>
      <c r="K213" s="1033"/>
      <c r="L213" s="1033"/>
    </row>
    <row r="214" spans="2:12" ht="15.75" customHeight="1" x14ac:dyDescent="0.25">
      <c r="B214" s="1099"/>
      <c r="C214" s="1100"/>
      <c r="D214" s="1100"/>
      <c r="E214" s="1100"/>
      <c r="F214" s="1100"/>
      <c r="G214" s="1101"/>
      <c r="H214" s="1099"/>
      <c r="I214" s="1100"/>
      <c r="J214" s="1100"/>
      <c r="K214" s="1100"/>
      <c r="L214" s="1101"/>
    </row>
    <row r="215" spans="2:12" x14ac:dyDescent="0.25">
      <c r="B215" s="1102"/>
      <c r="C215" s="1103"/>
      <c r="D215" s="1103"/>
      <c r="E215" s="1103"/>
      <c r="F215" s="1103"/>
      <c r="G215" s="1104"/>
      <c r="H215" s="1102"/>
      <c r="I215" s="1103"/>
      <c r="J215" s="1103"/>
      <c r="K215" s="1103"/>
      <c r="L215" s="1104"/>
    </row>
    <row r="216" spans="2:12" x14ac:dyDescent="0.25">
      <c r="B216" s="1102"/>
      <c r="C216" s="1103"/>
      <c r="D216" s="1103"/>
      <c r="E216" s="1103"/>
      <c r="F216" s="1103"/>
      <c r="G216" s="1104"/>
      <c r="H216" s="1102"/>
      <c r="I216" s="1103"/>
      <c r="J216" s="1103"/>
      <c r="K216" s="1103"/>
      <c r="L216" s="1104"/>
    </row>
    <row r="217" spans="2:12" x14ac:dyDescent="0.25">
      <c r="B217" s="1102"/>
      <c r="C217" s="1103"/>
      <c r="D217" s="1103"/>
      <c r="E217" s="1103"/>
      <c r="F217" s="1103"/>
      <c r="G217" s="1104"/>
      <c r="H217" s="1102"/>
      <c r="I217" s="1103"/>
      <c r="J217" s="1103"/>
      <c r="K217" s="1103"/>
      <c r="L217" s="1104"/>
    </row>
    <row r="218" spans="2:12" x14ac:dyDescent="0.25">
      <c r="B218" s="1102"/>
      <c r="C218" s="1103"/>
      <c r="D218" s="1103"/>
      <c r="E218" s="1103"/>
      <c r="F218" s="1103"/>
      <c r="G218" s="1104"/>
      <c r="H218" s="1102"/>
      <c r="I218" s="1103"/>
      <c r="J218" s="1103"/>
      <c r="K218" s="1103"/>
      <c r="L218" s="1104"/>
    </row>
    <row r="219" spans="2:12" x14ac:dyDescent="0.25">
      <c r="B219" s="1102"/>
      <c r="C219" s="1103"/>
      <c r="D219" s="1103"/>
      <c r="E219" s="1103"/>
      <c r="F219" s="1103"/>
      <c r="G219" s="1104"/>
      <c r="H219" s="1102"/>
      <c r="I219" s="1103"/>
      <c r="J219" s="1103"/>
      <c r="K219" s="1103"/>
      <c r="L219" s="1104"/>
    </row>
    <row r="220" spans="2:12" x14ac:dyDescent="0.25">
      <c r="B220" s="1102"/>
      <c r="C220" s="1103"/>
      <c r="D220" s="1103"/>
      <c r="E220" s="1103"/>
      <c r="F220" s="1103"/>
      <c r="G220" s="1104"/>
      <c r="H220" s="1102"/>
      <c r="I220" s="1103"/>
      <c r="J220" s="1103"/>
      <c r="K220" s="1103"/>
      <c r="L220" s="1104"/>
    </row>
    <row r="221" spans="2:12" x14ac:dyDescent="0.25">
      <c r="B221" s="1102"/>
      <c r="C221" s="1103"/>
      <c r="D221" s="1103"/>
      <c r="E221" s="1103"/>
      <c r="F221" s="1103"/>
      <c r="G221" s="1104"/>
      <c r="H221" s="1102"/>
      <c r="I221" s="1103"/>
      <c r="J221" s="1103"/>
      <c r="K221" s="1103"/>
      <c r="L221" s="1104"/>
    </row>
    <row r="222" spans="2:12" x14ac:dyDescent="0.25">
      <c r="B222" s="1102"/>
      <c r="C222" s="1103"/>
      <c r="D222" s="1103"/>
      <c r="E222" s="1103"/>
      <c r="F222" s="1103"/>
      <c r="G222" s="1104"/>
      <c r="H222" s="1102"/>
      <c r="I222" s="1103"/>
      <c r="J222" s="1103"/>
      <c r="K222" s="1103"/>
      <c r="L222" s="1104"/>
    </row>
    <row r="223" spans="2:12" x14ac:dyDescent="0.25">
      <c r="B223" s="1102"/>
      <c r="C223" s="1103"/>
      <c r="D223" s="1103"/>
      <c r="E223" s="1103"/>
      <c r="F223" s="1103"/>
      <c r="G223" s="1104"/>
      <c r="H223" s="1102"/>
      <c r="I223" s="1103"/>
      <c r="J223" s="1103"/>
      <c r="K223" s="1103"/>
      <c r="L223" s="1104"/>
    </row>
    <row r="224" spans="2:12" x14ac:dyDescent="0.25">
      <c r="B224" s="1102"/>
      <c r="C224" s="1103"/>
      <c r="D224" s="1103"/>
      <c r="E224" s="1103"/>
      <c r="F224" s="1103"/>
      <c r="G224" s="1104"/>
      <c r="H224" s="1102"/>
      <c r="I224" s="1103"/>
      <c r="J224" s="1103"/>
      <c r="K224" s="1103"/>
      <c r="L224" s="1104"/>
    </row>
    <row r="225" spans="2:12" x14ac:dyDescent="0.25">
      <c r="B225" s="1102"/>
      <c r="C225" s="1103"/>
      <c r="D225" s="1103"/>
      <c r="E225" s="1103"/>
      <c r="F225" s="1103"/>
      <c r="G225" s="1104"/>
      <c r="H225" s="1102"/>
      <c r="I225" s="1103"/>
      <c r="J225" s="1103"/>
      <c r="K225" s="1103"/>
      <c r="L225" s="1104"/>
    </row>
    <row r="226" spans="2:12" x14ac:dyDescent="0.25">
      <c r="B226" s="1102"/>
      <c r="C226" s="1103"/>
      <c r="D226" s="1103"/>
      <c r="E226" s="1103"/>
      <c r="F226" s="1103"/>
      <c r="G226" s="1104"/>
      <c r="H226" s="1102"/>
      <c r="I226" s="1103"/>
      <c r="J226" s="1103"/>
      <c r="K226" s="1103"/>
      <c r="L226" s="1104"/>
    </row>
    <row r="227" spans="2:12" ht="15.75" thickBot="1" x14ac:dyDescent="0.3">
      <c r="B227" s="1105"/>
      <c r="C227" s="1106"/>
      <c r="D227" s="1106"/>
      <c r="E227" s="1106"/>
      <c r="F227" s="1106"/>
      <c r="G227" s="1107"/>
      <c r="H227" s="1105"/>
      <c r="I227" s="1106"/>
      <c r="J227" s="1106"/>
      <c r="K227" s="1106"/>
      <c r="L227" s="1107"/>
    </row>
    <row r="228" spans="2:12" x14ac:dyDescent="0.25">
      <c r="B228" s="1037" t="s">
        <v>1217</v>
      </c>
      <c r="C228" s="1038"/>
      <c r="D228" s="1038"/>
      <c r="E228" s="1038"/>
      <c r="F228" s="1038"/>
      <c r="G228" s="1039"/>
      <c r="H228" s="1098" t="s">
        <v>1218</v>
      </c>
      <c r="I228" s="1033"/>
      <c r="J228" s="1033"/>
      <c r="K228" s="1033"/>
      <c r="L228" s="1033"/>
    </row>
    <row r="229" spans="2:12" ht="30" customHeight="1" thickBot="1" x14ac:dyDescent="0.3">
      <c r="B229" s="1040"/>
      <c r="C229" s="1041"/>
      <c r="D229" s="1041"/>
      <c r="E229" s="1041"/>
      <c r="F229" s="1041"/>
      <c r="G229" s="1042"/>
      <c r="H229" s="1098"/>
      <c r="I229" s="1033"/>
      <c r="J229" s="1033"/>
      <c r="K229" s="1033"/>
      <c r="L229" s="1033"/>
    </row>
  </sheetData>
  <mergeCells count="63">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M37"/>
    <mergeCell ref="B38:G51"/>
    <mergeCell ref="H38:L51"/>
    <mergeCell ref="B52:G53"/>
    <mergeCell ref="H52:M53"/>
    <mergeCell ref="B54:G67"/>
    <mergeCell ref="H54:L67"/>
    <mergeCell ref="B68:G69"/>
    <mergeCell ref="H68:M69"/>
    <mergeCell ref="B70:G83"/>
    <mergeCell ref="H70:L83"/>
    <mergeCell ref="B84:G85"/>
    <mergeCell ref="H84:M85"/>
    <mergeCell ref="B86:G99"/>
    <mergeCell ref="H86:L99"/>
    <mergeCell ref="B100:G101"/>
    <mergeCell ref="H100:L101"/>
    <mergeCell ref="B102:G115"/>
    <mergeCell ref="H102:L115"/>
    <mergeCell ref="B116:G117"/>
    <mergeCell ref="H116:L117"/>
    <mergeCell ref="B118:G131"/>
    <mergeCell ref="H118:L131"/>
    <mergeCell ref="B132:G133"/>
    <mergeCell ref="H132:L133"/>
    <mergeCell ref="B134:G147"/>
    <mergeCell ref="H134:L147"/>
    <mergeCell ref="B148:G149"/>
    <mergeCell ref="H148:L149"/>
    <mergeCell ref="B150:G163"/>
    <mergeCell ref="H150:L163"/>
    <mergeCell ref="B164:G165"/>
    <mergeCell ref="H164:L165"/>
    <mergeCell ref="B166:G179"/>
    <mergeCell ref="H166:L179"/>
    <mergeCell ref="B180:G181"/>
    <mergeCell ref="H180:L181"/>
    <mergeCell ref="B182:G195"/>
    <mergeCell ref="H182:L195"/>
    <mergeCell ref="B196:G197"/>
    <mergeCell ref="H196:L197"/>
    <mergeCell ref="B228:G229"/>
    <mergeCell ref="H228:L229"/>
    <mergeCell ref="B198:G211"/>
    <mergeCell ref="H198:L211"/>
    <mergeCell ref="B212:G213"/>
    <mergeCell ref="H212:L213"/>
    <mergeCell ref="B214:G227"/>
    <mergeCell ref="H214:L227"/>
  </mergeCells>
  <printOptions horizontalCentered="1" verticalCentered="1"/>
  <pageMargins left="0.23622047244094491" right="0.23622047244094491" top="0.74803149606299213" bottom="0.74803149606299213" header="0.31496062992125984" footer="0.31496062992125984"/>
  <pageSetup scale="47" orientation="portrait" r:id="rId1"/>
  <headerFooter>
    <oddFooter>Página &amp;P&amp;R&amp;A</oddFooter>
  </headerFooter>
  <rowBreaks count="1" manualBreakCount="1">
    <brk id="101" min="1" max="11"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06FB16-6B07-4F41-B724-BE8747AEABD3}">
  <dimension ref="A1:K485"/>
  <sheetViews>
    <sheetView zoomScale="85" zoomScaleNormal="85" workbookViewId="0">
      <selection activeCell="L85" sqref="L85"/>
    </sheetView>
  </sheetViews>
  <sheetFormatPr baseColWidth="10" defaultColWidth="11.5703125" defaultRowHeight="15" x14ac:dyDescent="0.25"/>
  <cols>
    <col min="1" max="4" width="11.5703125" style="125"/>
    <col min="5" max="5" width="13.42578125" style="125" customWidth="1"/>
    <col min="6" max="6" width="7.42578125" style="125" customWidth="1"/>
    <col min="7" max="7" width="11.5703125" style="125"/>
    <col min="8" max="8" width="20" style="125" customWidth="1"/>
    <col min="9" max="16384" width="11.5703125" style="125"/>
  </cols>
  <sheetData>
    <row r="1" spans="1:11" x14ac:dyDescent="0.25">
      <c r="A1" s="1013" t="s">
        <v>328</v>
      </c>
      <c r="B1" s="1014"/>
      <c r="C1" s="1014"/>
      <c r="D1" s="1014"/>
      <c r="E1" s="1014"/>
      <c r="F1" s="1014"/>
      <c r="G1" s="1014"/>
      <c r="H1" s="1014"/>
      <c r="I1" s="1014"/>
      <c r="J1" s="1014"/>
      <c r="K1" s="1015"/>
    </row>
    <row r="2" spans="1:11" ht="28.5" customHeight="1" x14ac:dyDescent="0.25">
      <c r="A2" s="1016"/>
      <c r="B2" s="1017"/>
      <c r="C2" s="1017"/>
      <c r="D2" s="1017"/>
      <c r="E2" s="1017"/>
      <c r="F2" s="1017"/>
      <c r="G2" s="1017"/>
      <c r="H2" s="1017"/>
      <c r="I2" s="1017"/>
      <c r="J2" s="1017"/>
      <c r="K2" s="1018"/>
    </row>
    <row r="3" spans="1:11" x14ac:dyDescent="0.25">
      <c r="A3" s="1019" t="s">
        <v>374</v>
      </c>
      <c r="B3" s="1020"/>
      <c r="C3" s="1020"/>
      <c r="D3" s="1021"/>
      <c r="E3" s="153">
        <v>44084</v>
      </c>
      <c r="F3" s="1019" t="s">
        <v>375</v>
      </c>
      <c r="G3" s="1020"/>
      <c r="H3" s="1021"/>
      <c r="I3" s="1090">
        <v>44090</v>
      </c>
      <c r="J3" s="1020"/>
      <c r="K3" s="1021"/>
    </row>
    <row r="4" spans="1:11" ht="24" x14ac:dyDescent="0.25">
      <c r="A4" s="1025" t="s">
        <v>326</v>
      </c>
      <c r="B4" s="1026"/>
      <c r="C4" s="1026"/>
      <c r="D4" s="1026"/>
      <c r="E4" s="1026"/>
      <c r="F4" s="1026"/>
      <c r="G4" s="1027"/>
      <c r="H4" s="192" t="s">
        <v>591</v>
      </c>
      <c r="I4" s="192" t="s">
        <v>2</v>
      </c>
      <c r="J4" s="1031" t="s">
        <v>0</v>
      </c>
      <c r="K4" s="1032"/>
    </row>
    <row r="5" spans="1:11" ht="24.75" thickBot="1" x14ac:dyDescent="0.3">
      <c r="A5" s="1028"/>
      <c r="B5" s="1029"/>
      <c r="C5" s="1029"/>
      <c r="D5" s="1029"/>
      <c r="E5" s="1029"/>
      <c r="F5" s="1029"/>
      <c r="G5" s="1030"/>
      <c r="H5" s="191" t="s">
        <v>592</v>
      </c>
      <c r="I5" s="192">
        <v>2</v>
      </c>
      <c r="J5" s="1031" t="s">
        <v>376</v>
      </c>
      <c r="K5" s="1032"/>
    </row>
    <row r="6" spans="1:11" ht="15.75" hidden="1" thickBot="1" x14ac:dyDescent="0.3">
      <c r="A6" s="998" t="s">
        <v>545</v>
      </c>
      <c r="B6" s="999"/>
      <c r="C6" s="999"/>
      <c r="D6" s="999"/>
      <c r="E6" s="999"/>
      <c r="F6" s="1000"/>
      <c r="G6" s="998" t="s">
        <v>546</v>
      </c>
      <c r="H6" s="999"/>
      <c r="I6" s="999"/>
      <c r="J6" s="999"/>
      <c r="K6" s="1000"/>
    </row>
    <row r="7" spans="1:11" ht="15.75" hidden="1" thickBot="1" x14ac:dyDescent="0.3">
      <c r="A7" s="998"/>
      <c r="B7" s="999"/>
      <c r="C7" s="999"/>
      <c r="D7" s="999"/>
      <c r="E7" s="999"/>
      <c r="F7" s="1000"/>
      <c r="G7" s="998"/>
      <c r="H7" s="999"/>
      <c r="I7" s="999"/>
      <c r="J7" s="999"/>
      <c r="K7" s="1000"/>
    </row>
    <row r="8" spans="1:11" ht="15.75" hidden="1" thickBot="1" x14ac:dyDescent="0.3">
      <c r="A8" s="998"/>
      <c r="B8" s="999"/>
      <c r="C8" s="999"/>
      <c r="D8" s="999"/>
      <c r="E8" s="999"/>
      <c r="F8" s="1000"/>
      <c r="G8" s="998"/>
      <c r="H8" s="999"/>
      <c r="I8" s="999"/>
      <c r="J8" s="999"/>
      <c r="K8" s="1000"/>
    </row>
    <row r="9" spans="1:11" ht="15.75" hidden="1" thickBot="1" x14ac:dyDescent="0.3">
      <c r="A9" s="998"/>
      <c r="B9" s="999"/>
      <c r="C9" s="999"/>
      <c r="D9" s="999"/>
      <c r="E9" s="999"/>
      <c r="F9" s="1000"/>
      <c r="G9" s="998"/>
      <c r="H9" s="999"/>
      <c r="I9" s="999"/>
      <c r="J9" s="999"/>
      <c r="K9" s="1000"/>
    </row>
    <row r="10" spans="1:11" ht="15.75" hidden="1" thickBot="1" x14ac:dyDescent="0.3">
      <c r="A10" s="998"/>
      <c r="B10" s="999"/>
      <c r="C10" s="999"/>
      <c r="D10" s="999"/>
      <c r="E10" s="999"/>
      <c r="F10" s="1000"/>
      <c r="G10" s="998"/>
      <c r="H10" s="999"/>
      <c r="I10" s="999"/>
      <c r="J10" s="999"/>
      <c r="K10" s="1000"/>
    </row>
    <row r="11" spans="1:11" ht="15.75" hidden="1" thickBot="1" x14ac:dyDescent="0.3">
      <c r="A11" s="998"/>
      <c r="B11" s="999"/>
      <c r="C11" s="999"/>
      <c r="D11" s="999"/>
      <c r="E11" s="999"/>
      <c r="F11" s="1000"/>
      <c r="G11" s="998"/>
      <c r="H11" s="999"/>
      <c r="I11" s="999"/>
      <c r="J11" s="999"/>
      <c r="K11" s="1000"/>
    </row>
    <row r="12" spans="1:11" ht="15.75" hidden="1" thickBot="1" x14ac:dyDescent="0.3">
      <c r="A12" s="998"/>
      <c r="B12" s="999"/>
      <c r="C12" s="999"/>
      <c r="D12" s="999"/>
      <c r="E12" s="999"/>
      <c r="F12" s="1000"/>
      <c r="G12" s="998"/>
      <c r="H12" s="999"/>
      <c r="I12" s="999"/>
      <c r="J12" s="999"/>
      <c r="K12" s="1000"/>
    </row>
    <row r="13" spans="1:11" ht="15.75" hidden="1" thickBot="1" x14ac:dyDescent="0.3">
      <c r="A13" s="998"/>
      <c r="B13" s="999"/>
      <c r="C13" s="999"/>
      <c r="D13" s="999"/>
      <c r="E13" s="999"/>
      <c r="F13" s="1000"/>
      <c r="G13" s="998"/>
      <c r="H13" s="999"/>
      <c r="I13" s="999"/>
      <c r="J13" s="999"/>
      <c r="K13" s="1000"/>
    </row>
    <row r="14" spans="1:11" ht="15.75" hidden="1" thickBot="1" x14ac:dyDescent="0.3">
      <c r="A14" s="998"/>
      <c r="B14" s="999"/>
      <c r="C14" s="999"/>
      <c r="D14" s="999"/>
      <c r="E14" s="999"/>
      <c r="F14" s="1000"/>
      <c r="G14" s="998"/>
      <c r="H14" s="999"/>
      <c r="I14" s="999"/>
      <c r="J14" s="999"/>
      <c r="K14" s="1000"/>
    </row>
    <row r="15" spans="1:11" ht="15.75" hidden="1" thickBot="1" x14ac:dyDescent="0.3">
      <c r="A15" s="998"/>
      <c r="B15" s="999"/>
      <c r="C15" s="999"/>
      <c r="D15" s="999"/>
      <c r="E15" s="999"/>
      <c r="F15" s="1000"/>
      <c r="G15" s="998"/>
      <c r="H15" s="999"/>
      <c r="I15" s="999"/>
      <c r="J15" s="999"/>
      <c r="K15" s="1000"/>
    </row>
    <row r="16" spans="1:11" ht="15.75" hidden="1" thickBot="1" x14ac:dyDescent="0.3">
      <c r="A16" s="998"/>
      <c r="B16" s="999"/>
      <c r="C16" s="999"/>
      <c r="D16" s="999"/>
      <c r="E16" s="999"/>
      <c r="F16" s="1000"/>
      <c r="G16" s="998"/>
      <c r="H16" s="999"/>
      <c r="I16" s="999"/>
      <c r="J16" s="999"/>
      <c r="K16" s="1000"/>
    </row>
    <row r="17" spans="1:11" ht="15.75" hidden="1" thickBot="1" x14ac:dyDescent="0.3">
      <c r="A17" s="998"/>
      <c r="B17" s="999"/>
      <c r="C17" s="999"/>
      <c r="D17" s="999"/>
      <c r="E17" s="999"/>
      <c r="F17" s="1000"/>
      <c r="G17" s="998"/>
      <c r="H17" s="999"/>
      <c r="I17" s="999"/>
      <c r="J17" s="999"/>
      <c r="K17" s="1000"/>
    </row>
    <row r="18" spans="1:11" ht="15.75" hidden="1" thickBot="1" x14ac:dyDescent="0.3">
      <c r="A18" s="998"/>
      <c r="B18" s="999"/>
      <c r="C18" s="999"/>
      <c r="D18" s="999"/>
      <c r="E18" s="999"/>
      <c r="F18" s="1000"/>
      <c r="G18" s="998"/>
      <c r="H18" s="999"/>
      <c r="I18" s="999"/>
      <c r="J18" s="999"/>
      <c r="K18" s="1000"/>
    </row>
    <row r="19" spans="1:11" ht="15.75" hidden="1" thickBot="1" x14ac:dyDescent="0.3">
      <c r="A19" s="998"/>
      <c r="B19" s="999"/>
      <c r="C19" s="999"/>
      <c r="D19" s="999"/>
      <c r="E19" s="999"/>
      <c r="F19" s="1000"/>
      <c r="G19" s="998"/>
      <c r="H19" s="999"/>
      <c r="I19" s="999"/>
      <c r="J19" s="999"/>
      <c r="K19" s="1000"/>
    </row>
    <row r="20" spans="1:11" ht="15.75" hidden="1" thickBot="1" x14ac:dyDescent="0.3">
      <c r="A20" s="1045" t="s">
        <v>668</v>
      </c>
      <c r="B20" s="1046"/>
      <c r="C20" s="1046"/>
      <c r="D20" s="1046"/>
      <c r="E20" s="1046"/>
      <c r="F20" s="1047"/>
      <c r="G20" s="1051" t="s">
        <v>690</v>
      </c>
      <c r="H20" s="1052"/>
      <c r="I20" s="1052"/>
      <c r="J20" s="1052"/>
      <c r="K20" s="1053"/>
    </row>
    <row r="21" spans="1:11" ht="15.75" hidden="1" thickBot="1" x14ac:dyDescent="0.3">
      <c r="A21" s="1048"/>
      <c r="B21" s="1049"/>
      <c r="C21" s="1049"/>
      <c r="D21" s="1049"/>
      <c r="E21" s="1049"/>
      <c r="F21" s="1050"/>
      <c r="G21" s="1054"/>
      <c r="H21" s="1055"/>
      <c r="I21" s="1055"/>
      <c r="J21" s="1055"/>
      <c r="K21" s="1056"/>
    </row>
    <row r="22" spans="1:11" ht="15.75" hidden="1" thickBot="1" x14ac:dyDescent="0.3">
      <c r="A22" s="995" t="s">
        <v>606</v>
      </c>
      <c r="B22" s="996"/>
      <c r="C22" s="996"/>
      <c r="D22" s="996"/>
      <c r="E22" s="996"/>
      <c r="F22" s="997"/>
      <c r="G22" s="995" t="s">
        <v>607</v>
      </c>
      <c r="H22" s="996"/>
      <c r="I22" s="996"/>
      <c r="J22" s="996"/>
      <c r="K22" s="997"/>
    </row>
    <row r="23" spans="1:11" ht="15.75" hidden="1" thickBot="1" x14ac:dyDescent="0.3">
      <c r="A23" s="998"/>
      <c r="B23" s="999"/>
      <c r="C23" s="999"/>
      <c r="D23" s="999"/>
      <c r="E23" s="999"/>
      <c r="F23" s="1000"/>
      <c r="G23" s="998"/>
      <c r="H23" s="999"/>
      <c r="I23" s="999"/>
      <c r="J23" s="999"/>
      <c r="K23" s="1000"/>
    </row>
    <row r="24" spans="1:11" ht="15.75" hidden="1" thickBot="1" x14ac:dyDescent="0.3">
      <c r="A24" s="998"/>
      <c r="B24" s="999"/>
      <c r="C24" s="999"/>
      <c r="D24" s="999"/>
      <c r="E24" s="999"/>
      <c r="F24" s="1000"/>
      <c r="G24" s="998"/>
      <c r="H24" s="999"/>
      <c r="I24" s="999"/>
      <c r="J24" s="999"/>
      <c r="K24" s="1000"/>
    </row>
    <row r="25" spans="1:11" ht="15.75" hidden="1" thickBot="1" x14ac:dyDescent="0.3">
      <c r="A25" s="998"/>
      <c r="B25" s="999"/>
      <c r="C25" s="999"/>
      <c r="D25" s="999"/>
      <c r="E25" s="999"/>
      <c r="F25" s="1000"/>
      <c r="G25" s="998"/>
      <c r="H25" s="999"/>
      <c r="I25" s="999"/>
      <c r="J25" s="999"/>
      <c r="K25" s="1000"/>
    </row>
    <row r="26" spans="1:11" ht="15.75" hidden="1" thickBot="1" x14ac:dyDescent="0.3">
      <c r="A26" s="998"/>
      <c r="B26" s="999"/>
      <c r="C26" s="999"/>
      <c r="D26" s="999"/>
      <c r="E26" s="999"/>
      <c r="F26" s="1000"/>
      <c r="G26" s="998"/>
      <c r="H26" s="999"/>
      <c r="I26" s="999"/>
      <c r="J26" s="999"/>
      <c r="K26" s="1000"/>
    </row>
    <row r="27" spans="1:11" ht="15.75" hidden="1" thickBot="1" x14ac:dyDescent="0.3">
      <c r="A27" s="998"/>
      <c r="B27" s="999"/>
      <c r="C27" s="999"/>
      <c r="D27" s="999"/>
      <c r="E27" s="999"/>
      <c r="F27" s="1000"/>
      <c r="G27" s="998"/>
      <c r="H27" s="999"/>
      <c r="I27" s="999"/>
      <c r="J27" s="999"/>
      <c r="K27" s="1000"/>
    </row>
    <row r="28" spans="1:11" ht="15.75" hidden="1" thickBot="1" x14ac:dyDescent="0.3">
      <c r="A28" s="998"/>
      <c r="B28" s="999"/>
      <c r="C28" s="999"/>
      <c r="D28" s="999"/>
      <c r="E28" s="999"/>
      <c r="F28" s="1000"/>
      <c r="G28" s="998"/>
      <c r="H28" s="999"/>
      <c r="I28" s="999"/>
      <c r="J28" s="999"/>
      <c r="K28" s="1000"/>
    </row>
    <row r="29" spans="1:11" ht="15.75" hidden="1" thickBot="1" x14ac:dyDescent="0.3">
      <c r="A29" s="998"/>
      <c r="B29" s="999"/>
      <c r="C29" s="999"/>
      <c r="D29" s="999"/>
      <c r="E29" s="999"/>
      <c r="F29" s="1000"/>
      <c r="G29" s="998"/>
      <c r="H29" s="999"/>
      <c r="I29" s="999"/>
      <c r="J29" s="999"/>
      <c r="K29" s="1000"/>
    </row>
    <row r="30" spans="1:11" ht="15.75" hidden="1" thickBot="1" x14ac:dyDescent="0.3">
      <c r="A30" s="998"/>
      <c r="B30" s="999"/>
      <c r="C30" s="999"/>
      <c r="D30" s="999"/>
      <c r="E30" s="999"/>
      <c r="F30" s="1000"/>
      <c r="G30" s="998"/>
      <c r="H30" s="999"/>
      <c r="I30" s="999"/>
      <c r="J30" s="999"/>
      <c r="K30" s="1000"/>
    </row>
    <row r="31" spans="1:11" ht="15.75" hidden="1" thickBot="1" x14ac:dyDescent="0.3">
      <c r="A31" s="998"/>
      <c r="B31" s="999"/>
      <c r="C31" s="999"/>
      <c r="D31" s="999"/>
      <c r="E31" s="999"/>
      <c r="F31" s="1000"/>
      <c r="G31" s="998"/>
      <c r="H31" s="999"/>
      <c r="I31" s="999"/>
      <c r="J31" s="999"/>
      <c r="K31" s="1000"/>
    </row>
    <row r="32" spans="1:11" ht="15.75" hidden="1" thickBot="1" x14ac:dyDescent="0.3">
      <c r="A32" s="998"/>
      <c r="B32" s="999"/>
      <c r="C32" s="999"/>
      <c r="D32" s="999"/>
      <c r="E32" s="999"/>
      <c r="F32" s="1000"/>
      <c r="G32" s="998"/>
      <c r="H32" s="999"/>
      <c r="I32" s="999"/>
      <c r="J32" s="999"/>
      <c r="K32" s="1000"/>
    </row>
    <row r="33" spans="1:11" ht="15.75" hidden="1" thickBot="1" x14ac:dyDescent="0.3">
      <c r="A33" s="998"/>
      <c r="B33" s="999"/>
      <c r="C33" s="999"/>
      <c r="D33" s="999"/>
      <c r="E33" s="999"/>
      <c r="F33" s="1000"/>
      <c r="G33" s="998"/>
      <c r="H33" s="999"/>
      <c r="I33" s="999"/>
      <c r="J33" s="999"/>
      <c r="K33" s="1000"/>
    </row>
    <row r="34" spans="1:11" ht="15.75" hidden="1" thickBot="1" x14ac:dyDescent="0.3">
      <c r="A34" s="998"/>
      <c r="B34" s="999"/>
      <c r="C34" s="999"/>
      <c r="D34" s="999"/>
      <c r="E34" s="999"/>
      <c r="F34" s="1000"/>
      <c r="G34" s="998"/>
      <c r="H34" s="999"/>
      <c r="I34" s="999"/>
      <c r="J34" s="999"/>
      <c r="K34" s="1000"/>
    </row>
    <row r="35" spans="1:11" ht="15.75" hidden="1" thickBot="1" x14ac:dyDescent="0.3">
      <c r="A35" s="998"/>
      <c r="B35" s="999"/>
      <c r="C35" s="999"/>
      <c r="D35" s="999"/>
      <c r="E35" s="999"/>
      <c r="F35" s="1000"/>
      <c r="G35" s="998"/>
      <c r="H35" s="999"/>
      <c r="I35" s="999"/>
      <c r="J35" s="999"/>
      <c r="K35" s="1000"/>
    </row>
    <row r="36" spans="1:11" ht="15.75" hidden="1" thickBot="1" x14ac:dyDescent="0.3">
      <c r="A36" s="1045" t="s">
        <v>641</v>
      </c>
      <c r="B36" s="1046"/>
      <c r="C36" s="1046"/>
      <c r="D36" s="1046"/>
      <c r="E36" s="1046"/>
      <c r="F36" s="1047"/>
      <c r="G36" s="1051" t="s">
        <v>651</v>
      </c>
      <c r="H36" s="1052"/>
      <c r="I36" s="1052"/>
      <c r="J36" s="1052"/>
      <c r="K36" s="1053"/>
    </row>
    <row r="37" spans="1:11" ht="15.75" hidden="1" thickBot="1" x14ac:dyDescent="0.3">
      <c r="A37" s="1048"/>
      <c r="B37" s="1049"/>
      <c r="C37" s="1049"/>
      <c r="D37" s="1049"/>
      <c r="E37" s="1049"/>
      <c r="F37" s="1050"/>
      <c r="G37" s="1054"/>
      <c r="H37" s="1055"/>
      <c r="I37" s="1055"/>
      <c r="J37" s="1055"/>
      <c r="K37" s="1056"/>
    </row>
    <row r="38" spans="1:11" ht="15.75" hidden="1" thickBot="1" x14ac:dyDescent="0.3">
      <c r="A38" s="995" t="s">
        <v>608</v>
      </c>
      <c r="B38" s="996"/>
      <c r="C38" s="996"/>
      <c r="D38" s="996"/>
      <c r="E38" s="996"/>
      <c r="F38" s="997"/>
      <c r="G38" s="995" t="s">
        <v>609</v>
      </c>
      <c r="H38" s="996"/>
      <c r="I38" s="996"/>
      <c r="J38" s="996"/>
      <c r="K38" s="997"/>
    </row>
    <row r="39" spans="1:11" ht="15.75" hidden="1" thickBot="1" x14ac:dyDescent="0.3">
      <c r="A39" s="998"/>
      <c r="B39" s="999"/>
      <c r="C39" s="999"/>
      <c r="D39" s="999"/>
      <c r="E39" s="999"/>
      <c r="F39" s="1000"/>
      <c r="G39" s="998"/>
      <c r="H39" s="999"/>
      <c r="I39" s="999"/>
      <c r="J39" s="999"/>
      <c r="K39" s="1000"/>
    </row>
    <row r="40" spans="1:11" ht="15.75" hidden="1" thickBot="1" x14ac:dyDescent="0.3">
      <c r="A40" s="998"/>
      <c r="B40" s="999"/>
      <c r="C40" s="999"/>
      <c r="D40" s="999"/>
      <c r="E40" s="999"/>
      <c r="F40" s="1000"/>
      <c r="G40" s="998"/>
      <c r="H40" s="999"/>
      <c r="I40" s="999"/>
      <c r="J40" s="999"/>
      <c r="K40" s="1000"/>
    </row>
    <row r="41" spans="1:11" ht="15.75" hidden="1" thickBot="1" x14ac:dyDescent="0.3">
      <c r="A41" s="998"/>
      <c r="B41" s="999"/>
      <c r="C41" s="999"/>
      <c r="D41" s="999"/>
      <c r="E41" s="999"/>
      <c r="F41" s="1000"/>
      <c r="G41" s="998"/>
      <c r="H41" s="999"/>
      <c r="I41" s="999"/>
      <c r="J41" s="999"/>
      <c r="K41" s="1000"/>
    </row>
    <row r="42" spans="1:11" ht="15.75" hidden="1" thickBot="1" x14ac:dyDescent="0.3">
      <c r="A42" s="998"/>
      <c r="B42" s="999"/>
      <c r="C42" s="999"/>
      <c r="D42" s="999"/>
      <c r="E42" s="999"/>
      <c r="F42" s="1000"/>
      <c r="G42" s="998"/>
      <c r="H42" s="999"/>
      <c r="I42" s="999"/>
      <c r="J42" s="999"/>
      <c r="K42" s="1000"/>
    </row>
    <row r="43" spans="1:11" ht="15.75" hidden="1" thickBot="1" x14ac:dyDescent="0.3">
      <c r="A43" s="998"/>
      <c r="B43" s="999"/>
      <c r="C43" s="999"/>
      <c r="D43" s="999"/>
      <c r="E43" s="999"/>
      <c r="F43" s="1000"/>
      <c r="G43" s="998"/>
      <c r="H43" s="999"/>
      <c r="I43" s="999"/>
      <c r="J43" s="999"/>
      <c r="K43" s="1000"/>
    </row>
    <row r="44" spans="1:11" ht="15.75" hidden="1" thickBot="1" x14ac:dyDescent="0.3">
      <c r="A44" s="998"/>
      <c r="B44" s="999"/>
      <c r="C44" s="999"/>
      <c r="D44" s="999"/>
      <c r="E44" s="999"/>
      <c r="F44" s="1000"/>
      <c r="G44" s="998"/>
      <c r="H44" s="999"/>
      <c r="I44" s="999"/>
      <c r="J44" s="999"/>
      <c r="K44" s="1000"/>
    </row>
    <row r="45" spans="1:11" ht="15.75" hidden="1" thickBot="1" x14ac:dyDescent="0.3">
      <c r="A45" s="998"/>
      <c r="B45" s="999"/>
      <c r="C45" s="999"/>
      <c r="D45" s="999"/>
      <c r="E45" s="999"/>
      <c r="F45" s="1000"/>
      <c r="G45" s="998"/>
      <c r="H45" s="999"/>
      <c r="I45" s="999"/>
      <c r="J45" s="999"/>
      <c r="K45" s="1000"/>
    </row>
    <row r="46" spans="1:11" ht="15.75" hidden="1" thickBot="1" x14ac:dyDescent="0.3">
      <c r="A46" s="998"/>
      <c r="B46" s="999"/>
      <c r="C46" s="999"/>
      <c r="D46" s="999"/>
      <c r="E46" s="999"/>
      <c r="F46" s="1000"/>
      <c r="G46" s="998"/>
      <c r="H46" s="999"/>
      <c r="I46" s="999"/>
      <c r="J46" s="999"/>
      <c r="K46" s="1000"/>
    </row>
    <row r="47" spans="1:11" ht="15.75" hidden="1" thickBot="1" x14ac:dyDescent="0.3">
      <c r="A47" s="998"/>
      <c r="B47" s="999"/>
      <c r="C47" s="999"/>
      <c r="D47" s="999"/>
      <c r="E47" s="999"/>
      <c r="F47" s="1000"/>
      <c r="G47" s="998"/>
      <c r="H47" s="999"/>
      <c r="I47" s="999"/>
      <c r="J47" s="999"/>
      <c r="K47" s="1000"/>
    </row>
    <row r="48" spans="1:11" ht="15.75" hidden="1" thickBot="1" x14ac:dyDescent="0.3">
      <c r="A48" s="998"/>
      <c r="B48" s="999"/>
      <c r="C48" s="999"/>
      <c r="D48" s="999"/>
      <c r="E48" s="999"/>
      <c r="F48" s="1000"/>
      <c r="G48" s="998"/>
      <c r="H48" s="999"/>
      <c r="I48" s="999"/>
      <c r="J48" s="999"/>
      <c r="K48" s="1000"/>
    </row>
    <row r="49" spans="1:11" ht="15.75" hidden="1" thickBot="1" x14ac:dyDescent="0.3">
      <c r="A49" s="998"/>
      <c r="B49" s="999"/>
      <c r="C49" s="999"/>
      <c r="D49" s="999"/>
      <c r="E49" s="999"/>
      <c r="F49" s="1000"/>
      <c r="G49" s="998"/>
      <c r="H49" s="999"/>
      <c r="I49" s="999"/>
      <c r="J49" s="999"/>
      <c r="K49" s="1000"/>
    </row>
    <row r="50" spans="1:11" ht="15.75" hidden="1" thickBot="1" x14ac:dyDescent="0.3">
      <c r="A50" s="998"/>
      <c r="B50" s="999"/>
      <c r="C50" s="999"/>
      <c r="D50" s="999"/>
      <c r="E50" s="999"/>
      <c r="F50" s="1000"/>
      <c r="G50" s="998"/>
      <c r="H50" s="999"/>
      <c r="I50" s="999"/>
      <c r="J50" s="999"/>
      <c r="K50" s="1000"/>
    </row>
    <row r="51" spans="1:11" ht="15.75" hidden="1" thickBot="1" x14ac:dyDescent="0.3">
      <c r="A51" s="998"/>
      <c r="B51" s="999"/>
      <c r="C51" s="999"/>
      <c r="D51" s="999"/>
      <c r="E51" s="999"/>
      <c r="F51" s="1000"/>
      <c r="G51" s="998"/>
      <c r="H51" s="999"/>
      <c r="I51" s="999"/>
      <c r="J51" s="999"/>
      <c r="K51" s="1000"/>
    </row>
    <row r="52" spans="1:11" ht="15.75" hidden="1" thickBot="1" x14ac:dyDescent="0.3">
      <c r="A52" s="1051" t="s">
        <v>637</v>
      </c>
      <c r="B52" s="1052"/>
      <c r="C52" s="1052"/>
      <c r="D52" s="1052"/>
      <c r="E52" s="1052"/>
      <c r="F52" s="1053"/>
      <c r="G52" s="1051" t="s">
        <v>652</v>
      </c>
      <c r="H52" s="1052"/>
      <c r="I52" s="1052"/>
      <c r="J52" s="1052"/>
      <c r="K52" s="1053"/>
    </row>
    <row r="53" spans="1:11" ht="15.75" hidden="1" thickBot="1" x14ac:dyDescent="0.3">
      <c r="A53" s="1054"/>
      <c r="B53" s="1055"/>
      <c r="C53" s="1055"/>
      <c r="D53" s="1055"/>
      <c r="E53" s="1055"/>
      <c r="F53" s="1056"/>
      <c r="G53" s="1054"/>
      <c r="H53" s="1055"/>
      <c r="I53" s="1055"/>
      <c r="J53" s="1055"/>
      <c r="K53" s="1056"/>
    </row>
    <row r="54" spans="1:11" ht="15.75" hidden="1" thickBot="1" x14ac:dyDescent="0.3">
      <c r="A54" s="998"/>
      <c r="B54" s="999"/>
      <c r="C54" s="999"/>
      <c r="D54" s="999"/>
      <c r="E54" s="999"/>
      <c r="F54" s="1000"/>
      <c r="G54" s="998" t="s">
        <v>546</v>
      </c>
      <c r="H54" s="999"/>
      <c r="I54" s="999"/>
      <c r="J54" s="999"/>
      <c r="K54" s="1000"/>
    </row>
    <row r="55" spans="1:11" ht="15.75" hidden="1" thickBot="1" x14ac:dyDescent="0.3">
      <c r="A55" s="998"/>
      <c r="B55" s="999"/>
      <c r="C55" s="999"/>
      <c r="D55" s="999"/>
      <c r="E55" s="999"/>
      <c r="F55" s="1000"/>
      <c r="G55" s="998"/>
      <c r="H55" s="999"/>
      <c r="I55" s="999"/>
      <c r="J55" s="999"/>
      <c r="K55" s="1000"/>
    </row>
    <row r="56" spans="1:11" ht="15.75" hidden="1" thickBot="1" x14ac:dyDescent="0.3">
      <c r="A56" s="998"/>
      <c r="B56" s="999"/>
      <c r="C56" s="999"/>
      <c r="D56" s="999"/>
      <c r="E56" s="999"/>
      <c r="F56" s="1000"/>
      <c r="G56" s="998"/>
      <c r="H56" s="999"/>
      <c r="I56" s="999"/>
      <c r="J56" s="999"/>
      <c r="K56" s="1000"/>
    </row>
    <row r="57" spans="1:11" ht="15.75" hidden="1" thickBot="1" x14ac:dyDescent="0.3">
      <c r="A57" s="998"/>
      <c r="B57" s="999"/>
      <c r="C57" s="999"/>
      <c r="D57" s="999"/>
      <c r="E57" s="999"/>
      <c r="F57" s="1000"/>
      <c r="G57" s="998"/>
      <c r="H57" s="999"/>
      <c r="I57" s="999"/>
      <c r="J57" s="999"/>
      <c r="K57" s="1000"/>
    </row>
    <row r="58" spans="1:11" ht="15.75" hidden="1" thickBot="1" x14ac:dyDescent="0.3">
      <c r="A58" s="998"/>
      <c r="B58" s="999"/>
      <c r="C58" s="999"/>
      <c r="D58" s="999"/>
      <c r="E58" s="999"/>
      <c r="F58" s="1000"/>
      <c r="G58" s="998"/>
      <c r="H58" s="999"/>
      <c r="I58" s="999"/>
      <c r="J58" s="999"/>
      <c r="K58" s="1000"/>
    </row>
    <row r="59" spans="1:11" ht="15.75" hidden="1" thickBot="1" x14ac:dyDescent="0.3">
      <c r="A59" s="998"/>
      <c r="B59" s="999"/>
      <c r="C59" s="999"/>
      <c r="D59" s="999"/>
      <c r="E59" s="999"/>
      <c r="F59" s="1000"/>
      <c r="G59" s="998"/>
      <c r="H59" s="999"/>
      <c r="I59" s="999"/>
      <c r="J59" s="999"/>
      <c r="K59" s="1000"/>
    </row>
    <row r="60" spans="1:11" ht="15.75" hidden="1" thickBot="1" x14ac:dyDescent="0.3">
      <c r="A60" s="998"/>
      <c r="B60" s="999"/>
      <c r="C60" s="999"/>
      <c r="D60" s="999"/>
      <c r="E60" s="999"/>
      <c r="F60" s="1000"/>
      <c r="G60" s="998"/>
      <c r="H60" s="999"/>
      <c r="I60" s="999"/>
      <c r="J60" s="999"/>
      <c r="K60" s="1000"/>
    </row>
    <row r="61" spans="1:11" ht="15.75" hidden="1" thickBot="1" x14ac:dyDescent="0.3">
      <c r="A61" s="998"/>
      <c r="B61" s="999"/>
      <c r="C61" s="999"/>
      <c r="D61" s="999"/>
      <c r="E61" s="999"/>
      <c r="F61" s="1000"/>
      <c r="G61" s="998"/>
      <c r="H61" s="999"/>
      <c r="I61" s="999"/>
      <c r="J61" s="999"/>
      <c r="K61" s="1000"/>
    </row>
    <row r="62" spans="1:11" ht="15.75" hidden="1" thickBot="1" x14ac:dyDescent="0.3">
      <c r="A62" s="998"/>
      <c r="B62" s="999"/>
      <c r="C62" s="999"/>
      <c r="D62" s="999"/>
      <c r="E62" s="999"/>
      <c r="F62" s="1000"/>
      <c r="G62" s="998"/>
      <c r="H62" s="999"/>
      <c r="I62" s="999"/>
      <c r="J62" s="999"/>
      <c r="K62" s="1000"/>
    </row>
    <row r="63" spans="1:11" ht="15.75" hidden="1" thickBot="1" x14ac:dyDescent="0.3">
      <c r="A63" s="998"/>
      <c r="B63" s="999"/>
      <c r="C63" s="999"/>
      <c r="D63" s="999"/>
      <c r="E63" s="999"/>
      <c r="F63" s="1000"/>
      <c r="G63" s="998"/>
      <c r="H63" s="999"/>
      <c r="I63" s="999"/>
      <c r="J63" s="999"/>
      <c r="K63" s="1000"/>
    </row>
    <row r="64" spans="1:11" ht="14.25" hidden="1" customHeight="1" x14ac:dyDescent="0.25">
      <c r="A64" s="998"/>
      <c r="B64" s="999"/>
      <c r="C64" s="999"/>
      <c r="D64" s="999"/>
      <c r="E64" s="999"/>
      <c r="F64" s="1000"/>
      <c r="G64" s="998"/>
      <c r="H64" s="999"/>
      <c r="I64" s="999"/>
      <c r="J64" s="999"/>
      <c r="K64" s="1000"/>
    </row>
    <row r="65" spans="1:11" ht="19.5" hidden="1" customHeight="1" x14ac:dyDescent="0.25">
      <c r="A65" s="998"/>
      <c r="B65" s="999"/>
      <c r="C65" s="999"/>
      <c r="D65" s="999"/>
      <c r="E65" s="999"/>
      <c r="F65" s="1000"/>
      <c r="G65" s="998"/>
      <c r="H65" s="999"/>
      <c r="I65" s="999"/>
      <c r="J65" s="999"/>
      <c r="K65" s="1000"/>
    </row>
    <row r="66" spans="1:11" ht="15.75" hidden="1" thickBot="1" x14ac:dyDescent="0.3">
      <c r="A66" s="998"/>
      <c r="B66" s="999"/>
      <c r="C66" s="999"/>
      <c r="D66" s="999"/>
      <c r="E66" s="999"/>
      <c r="F66" s="1000"/>
      <c r="G66" s="998"/>
      <c r="H66" s="999"/>
      <c r="I66" s="999"/>
      <c r="J66" s="999"/>
      <c r="K66" s="1000"/>
    </row>
    <row r="67" spans="1:11" ht="15.75" hidden="1" thickBot="1" x14ac:dyDescent="0.3">
      <c r="A67" s="998"/>
      <c r="B67" s="999"/>
      <c r="C67" s="999"/>
      <c r="D67" s="999"/>
      <c r="E67" s="999"/>
      <c r="F67" s="1000"/>
      <c r="G67" s="998"/>
      <c r="H67" s="999"/>
      <c r="I67" s="999"/>
      <c r="J67" s="999"/>
      <c r="K67" s="1000"/>
    </row>
    <row r="68" spans="1:11" ht="15.75" hidden="1" thickBot="1" x14ac:dyDescent="0.3">
      <c r="A68" s="1045" t="s">
        <v>791</v>
      </c>
      <c r="B68" s="1046"/>
      <c r="C68" s="1046"/>
      <c r="D68" s="1046"/>
      <c r="E68" s="1046"/>
      <c r="F68" s="1047"/>
      <c r="G68" s="1051" t="s">
        <v>792</v>
      </c>
      <c r="H68" s="1052"/>
      <c r="I68" s="1052"/>
      <c r="J68" s="1052"/>
      <c r="K68" s="1053"/>
    </row>
    <row r="69" spans="1:11" ht="15.75" hidden="1" thickBot="1" x14ac:dyDescent="0.3">
      <c r="A69" s="1048"/>
      <c r="B69" s="1049"/>
      <c r="C69" s="1049"/>
      <c r="D69" s="1049"/>
      <c r="E69" s="1049"/>
      <c r="F69" s="1050"/>
      <c r="G69" s="1054"/>
      <c r="H69" s="1055"/>
      <c r="I69" s="1055"/>
      <c r="J69" s="1055"/>
      <c r="K69" s="1056"/>
    </row>
    <row r="70" spans="1:11" x14ac:dyDescent="0.25">
      <c r="A70" s="995" t="s">
        <v>606</v>
      </c>
      <c r="B70" s="996"/>
      <c r="C70" s="996"/>
      <c r="D70" s="996"/>
      <c r="E70" s="996"/>
      <c r="F70" s="997"/>
      <c r="G70" s="995" t="s">
        <v>607</v>
      </c>
      <c r="H70" s="996"/>
      <c r="I70" s="996"/>
      <c r="J70" s="996"/>
      <c r="K70" s="997"/>
    </row>
    <row r="71" spans="1:11" x14ac:dyDescent="0.25">
      <c r="A71" s="998"/>
      <c r="B71" s="999"/>
      <c r="C71" s="999"/>
      <c r="D71" s="999"/>
      <c r="E71" s="999"/>
      <c r="F71" s="1000"/>
      <c r="G71" s="998"/>
      <c r="H71" s="999"/>
      <c r="I71" s="999"/>
      <c r="J71" s="999"/>
      <c r="K71" s="1000"/>
    </row>
    <row r="72" spans="1:11" x14ac:dyDescent="0.25">
      <c r="A72" s="998"/>
      <c r="B72" s="999"/>
      <c r="C72" s="999"/>
      <c r="D72" s="999"/>
      <c r="E72" s="999"/>
      <c r="F72" s="1000"/>
      <c r="G72" s="998"/>
      <c r="H72" s="999"/>
      <c r="I72" s="999"/>
      <c r="J72" s="999"/>
      <c r="K72" s="1000"/>
    </row>
    <row r="73" spans="1:11" x14ac:dyDescent="0.25">
      <c r="A73" s="998"/>
      <c r="B73" s="999"/>
      <c r="C73" s="999"/>
      <c r="D73" s="999"/>
      <c r="E73" s="999"/>
      <c r="F73" s="1000"/>
      <c r="G73" s="998"/>
      <c r="H73" s="999"/>
      <c r="I73" s="999"/>
      <c r="J73" s="999"/>
      <c r="K73" s="1000"/>
    </row>
    <row r="74" spans="1:11" x14ac:dyDescent="0.25">
      <c r="A74" s="998"/>
      <c r="B74" s="999"/>
      <c r="C74" s="999"/>
      <c r="D74" s="999"/>
      <c r="E74" s="999"/>
      <c r="F74" s="1000"/>
      <c r="G74" s="998"/>
      <c r="H74" s="999"/>
      <c r="I74" s="999"/>
      <c r="J74" s="999"/>
      <c r="K74" s="1000"/>
    </row>
    <row r="75" spans="1:11" x14ac:dyDescent="0.25">
      <c r="A75" s="998"/>
      <c r="B75" s="999"/>
      <c r="C75" s="999"/>
      <c r="D75" s="999"/>
      <c r="E75" s="999"/>
      <c r="F75" s="1000"/>
      <c r="G75" s="998"/>
      <c r="H75" s="999"/>
      <c r="I75" s="999"/>
      <c r="J75" s="999"/>
      <c r="K75" s="1000"/>
    </row>
    <row r="76" spans="1:11" x14ac:dyDescent="0.25">
      <c r="A76" s="998"/>
      <c r="B76" s="999"/>
      <c r="C76" s="999"/>
      <c r="D76" s="999"/>
      <c r="E76" s="999"/>
      <c r="F76" s="1000"/>
      <c r="G76" s="998"/>
      <c r="H76" s="999"/>
      <c r="I76" s="999"/>
      <c r="J76" s="999"/>
      <c r="K76" s="1000"/>
    </row>
    <row r="77" spans="1:11" x14ac:dyDescent="0.25">
      <c r="A77" s="998"/>
      <c r="B77" s="999"/>
      <c r="C77" s="999"/>
      <c r="D77" s="999"/>
      <c r="E77" s="999"/>
      <c r="F77" s="1000"/>
      <c r="G77" s="998"/>
      <c r="H77" s="999"/>
      <c r="I77" s="999"/>
      <c r="J77" s="999"/>
      <c r="K77" s="1000"/>
    </row>
    <row r="78" spans="1:11" x14ac:dyDescent="0.25">
      <c r="A78" s="998"/>
      <c r="B78" s="999"/>
      <c r="C78" s="999"/>
      <c r="D78" s="999"/>
      <c r="E78" s="999"/>
      <c r="F78" s="1000"/>
      <c r="G78" s="998"/>
      <c r="H78" s="999"/>
      <c r="I78" s="999"/>
      <c r="J78" s="999"/>
      <c r="K78" s="1000"/>
    </row>
    <row r="79" spans="1:11" x14ac:dyDescent="0.25">
      <c r="A79" s="998"/>
      <c r="B79" s="999"/>
      <c r="C79" s="999"/>
      <c r="D79" s="999"/>
      <c r="E79" s="999"/>
      <c r="F79" s="1000"/>
      <c r="G79" s="998"/>
      <c r="H79" s="999"/>
      <c r="I79" s="999"/>
      <c r="J79" s="999"/>
      <c r="K79" s="1000"/>
    </row>
    <row r="80" spans="1:11" x14ac:dyDescent="0.25">
      <c r="A80" s="998"/>
      <c r="B80" s="999"/>
      <c r="C80" s="999"/>
      <c r="D80" s="999"/>
      <c r="E80" s="999"/>
      <c r="F80" s="1000"/>
      <c r="G80" s="998"/>
      <c r="H80" s="999"/>
      <c r="I80" s="999"/>
      <c r="J80" s="999"/>
      <c r="K80" s="1000"/>
    </row>
    <row r="81" spans="1:11" x14ac:dyDescent="0.25">
      <c r="A81" s="998"/>
      <c r="B81" s="999"/>
      <c r="C81" s="999"/>
      <c r="D81" s="999"/>
      <c r="E81" s="999"/>
      <c r="F81" s="1000"/>
      <c r="G81" s="998"/>
      <c r="H81" s="999"/>
      <c r="I81" s="999"/>
      <c r="J81" s="999"/>
      <c r="K81" s="1000"/>
    </row>
    <row r="82" spans="1:11" x14ac:dyDescent="0.25">
      <c r="A82" s="998"/>
      <c r="B82" s="999"/>
      <c r="C82" s="999"/>
      <c r="D82" s="999"/>
      <c r="E82" s="999"/>
      <c r="F82" s="1000"/>
      <c r="G82" s="998"/>
      <c r="H82" s="999"/>
      <c r="I82" s="999"/>
      <c r="J82" s="999"/>
      <c r="K82" s="1000"/>
    </row>
    <row r="83" spans="1:11" ht="15.75" thickBot="1" x14ac:dyDescent="0.3">
      <c r="A83" s="998"/>
      <c r="B83" s="999"/>
      <c r="C83" s="999"/>
      <c r="D83" s="999"/>
      <c r="E83" s="999"/>
      <c r="F83" s="1000"/>
      <c r="G83" s="998"/>
      <c r="H83" s="999"/>
      <c r="I83" s="999"/>
      <c r="J83" s="999"/>
      <c r="K83" s="1000"/>
    </row>
    <row r="84" spans="1:11" x14ac:dyDescent="0.25">
      <c r="A84" s="1045" t="s">
        <v>1157</v>
      </c>
      <c r="B84" s="1046"/>
      <c r="C84" s="1046"/>
      <c r="D84" s="1046"/>
      <c r="E84" s="1046"/>
      <c r="F84" s="1047"/>
      <c r="G84" s="1051" t="s">
        <v>1158</v>
      </c>
      <c r="H84" s="1052"/>
      <c r="I84" s="1052"/>
      <c r="J84" s="1052"/>
      <c r="K84" s="1053"/>
    </row>
    <row r="85" spans="1:11" ht="15.75" thickBot="1" x14ac:dyDescent="0.3">
      <c r="A85" s="1048"/>
      <c r="B85" s="1049"/>
      <c r="C85" s="1049"/>
      <c r="D85" s="1049"/>
      <c r="E85" s="1049"/>
      <c r="F85" s="1050"/>
      <c r="G85" s="1054"/>
      <c r="H85" s="1055"/>
      <c r="I85" s="1055"/>
      <c r="J85" s="1055"/>
      <c r="K85" s="1056"/>
    </row>
    <row r="86" spans="1:11" x14ac:dyDescent="0.25">
      <c r="A86" s="995" t="s">
        <v>608</v>
      </c>
      <c r="B86" s="996"/>
      <c r="C86" s="996"/>
      <c r="D86" s="996"/>
      <c r="E86" s="996"/>
      <c r="F86" s="997"/>
      <c r="G86" s="995" t="s">
        <v>609</v>
      </c>
      <c r="H86" s="996"/>
      <c r="I86" s="996"/>
      <c r="J86" s="996"/>
      <c r="K86" s="997"/>
    </row>
    <row r="87" spans="1:11" x14ac:dyDescent="0.25">
      <c r="A87" s="998"/>
      <c r="B87" s="999"/>
      <c r="C87" s="999"/>
      <c r="D87" s="999"/>
      <c r="E87" s="999"/>
      <c r="F87" s="1000"/>
      <c r="G87" s="998"/>
      <c r="H87" s="999"/>
      <c r="I87" s="999"/>
      <c r="J87" s="999"/>
      <c r="K87" s="1000"/>
    </row>
    <row r="88" spans="1:11" x14ac:dyDescent="0.25">
      <c r="A88" s="998"/>
      <c r="B88" s="999"/>
      <c r="C88" s="999"/>
      <c r="D88" s="999"/>
      <c r="E88" s="999"/>
      <c r="F88" s="1000"/>
      <c r="G88" s="998"/>
      <c r="H88" s="999"/>
      <c r="I88" s="999"/>
      <c r="J88" s="999"/>
      <c r="K88" s="1000"/>
    </row>
    <row r="89" spans="1:11" x14ac:dyDescent="0.25">
      <c r="A89" s="998"/>
      <c r="B89" s="999"/>
      <c r="C89" s="999"/>
      <c r="D89" s="999"/>
      <c r="E89" s="999"/>
      <c r="F89" s="1000"/>
      <c r="G89" s="998"/>
      <c r="H89" s="999"/>
      <c r="I89" s="999"/>
      <c r="J89" s="999"/>
      <c r="K89" s="1000"/>
    </row>
    <row r="90" spans="1:11" x14ac:dyDescent="0.25">
      <c r="A90" s="998"/>
      <c r="B90" s="999"/>
      <c r="C90" s="999"/>
      <c r="D90" s="999"/>
      <c r="E90" s="999"/>
      <c r="F90" s="1000"/>
      <c r="G90" s="998"/>
      <c r="H90" s="999"/>
      <c r="I90" s="999"/>
      <c r="J90" s="999"/>
      <c r="K90" s="1000"/>
    </row>
    <row r="91" spans="1:11" x14ac:dyDescent="0.25">
      <c r="A91" s="998"/>
      <c r="B91" s="999"/>
      <c r="C91" s="999"/>
      <c r="D91" s="999"/>
      <c r="E91" s="999"/>
      <c r="F91" s="1000"/>
      <c r="G91" s="998"/>
      <c r="H91" s="999"/>
      <c r="I91" s="999"/>
      <c r="J91" s="999"/>
      <c r="K91" s="1000"/>
    </row>
    <row r="92" spans="1:11" x14ac:dyDescent="0.25">
      <c r="A92" s="998"/>
      <c r="B92" s="999"/>
      <c r="C92" s="999"/>
      <c r="D92" s="999"/>
      <c r="E92" s="999"/>
      <c r="F92" s="1000"/>
      <c r="G92" s="998"/>
      <c r="H92" s="999"/>
      <c r="I92" s="999"/>
      <c r="J92" s="999"/>
      <c r="K92" s="1000"/>
    </row>
    <row r="93" spans="1:11" x14ac:dyDescent="0.25">
      <c r="A93" s="998"/>
      <c r="B93" s="999"/>
      <c r="C93" s="999"/>
      <c r="D93" s="999"/>
      <c r="E93" s="999"/>
      <c r="F93" s="1000"/>
      <c r="G93" s="998"/>
      <c r="H93" s="999"/>
      <c r="I93" s="999"/>
      <c r="J93" s="999"/>
      <c r="K93" s="1000"/>
    </row>
    <row r="94" spans="1:11" x14ac:dyDescent="0.25">
      <c r="A94" s="998"/>
      <c r="B94" s="999"/>
      <c r="C94" s="999"/>
      <c r="D94" s="999"/>
      <c r="E94" s="999"/>
      <c r="F94" s="1000"/>
      <c r="G94" s="998"/>
      <c r="H94" s="999"/>
      <c r="I94" s="999"/>
      <c r="J94" s="999"/>
      <c r="K94" s="1000"/>
    </row>
    <row r="95" spans="1:11" x14ac:dyDescent="0.25">
      <c r="A95" s="998"/>
      <c r="B95" s="999"/>
      <c r="C95" s="999"/>
      <c r="D95" s="999"/>
      <c r="E95" s="999"/>
      <c r="F95" s="1000"/>
      <c r="G95" s="998"/>
      <c r="H95" s="999"/>
      <c r="I95" s="999"/>
      <c r="J95" s="999"/>
      <c r="K95" s="1000"/>
    </row>
    <row r="96" spans="1:11" x14ac:dyDescent="0.25">
      <c r="A96" s="998"/>
      <c r="B96" s="999"/>
      <c r="C96" s="999"/>
      <c r="D96" s="999"/>
      <c r="E96" s="999"/>
      <c r="F96" s="1000"/>
      <c r="G96" s="998"/>
      <c r="H96" s="999"/>
      <c r="I96" s="999"/>
      <c r="J96" s="999"/>
      <c r="K96" s="1000"/>
    </row>
    <row r="97" spans="1:11" x14ac:dyDescent="0.25">
      <c r="A97" s="998"/>
      <c r="B97" s="999"/>
      <c r="C97" s="999"/>
      <c r="D97" s="999"/>
      <c r="E97" s="999"/>
      <c r="F97" s="1000"/>
      <c r="G97" s="998"/>
      <c r="H97" s="999"/>
      <c r="I97" s="999"/>
      <c r="J97" s="999"/>
      <c r="K97" s="1000"/>
    </row>
    <row r="98" spans="1:11" x14ac:dyDescent="0.25">
      <c r="A98" s="998"/>
      <c r="B98" s="999"/>
      <c r="C98" s="999"/>
      <c r="D98" s="999"/>
      <c r="E98" s="999"/>
      <c r="F98" s="1000"/>
      <c r="G98" s="998"/>
      <c r="H98" s="999"/>
      <c r="I98" s="999"/>
      <c r="J98" s="999"/>
      <c r="K98" s="1000"/>
    </row>
    <row r="99" spans="1:11" ht="15.75" thickBot="1" x14ac:dyDescent="0.3">
      <c r="A99" s="998"/>
      <c r="B99" s="999"/>
      <c r="C99" s="999"/>
      <c r="D99" s="999"/>
      <c r="E99" s="999"/>
      <c r="F99" s="1000"/>
      <c r="G99" s="998"/>
      <c r="H99" s="999"/>
      <c r="I99" s="999"/>
      <c r="J99" s="999"/>
      <c r="K99" s="1000"/>
    </row>
    <row r="100" spans="1:11" x14ac:dyDescent="0.25">
      <c r="A100" s="1051" t="s">
        <v>1159</v>
      </c>
      <c r="B100" s="1052"/>
      <c r="C100" s="1052"/>
      <c r="D100" s="1052"/>
      <c r="E100" s="1052"/>
      <c r="F100" s="1053"/>
      <c r="G100" s="1051" t="s">
        <v>1159</v>
      </c>
      <c r="H100" s="1052"/>
      <c r="I100" s="1052"/>
      <c r="J100" s="1052"/>
      <c r="K100" s="1053"/>
    </row>
    <row r="101" spans="1:11" ht="15.75" thickBot="1" x14ac:dyDescent="0.3">
      <c r="A101" s="1054"/>
      <c r="B101" s="1055"/>
      <c r="C101" s="1055"/>
      <c r="D101" s="1055"/>
      <c r="E101" s="1055"/>
      <c r="F101" s="1056"/>
      <c r="G101" s="1054"/>
      <c r="H101" s="1055"/>
      <c r="I101" s="1055"/>
      <c r="J101" s="1055"/>
      <c r="K101" s="1056"/>
    </row>
    <row r="102" spans="1:11" hidden="1" x14ac:dyDescent="0.25">
      <c r="A102" s="998" t="s">
        <v>545</v>
      </c>
      <c r="B102" s="999"/>
      <c r="C102" s="999"/>
      <c r="D102" s="999"/>
      <c r="E102" s="999"/>
      <c r="F102" s="1000"/>
      <c r="G102" s="998" t="s">
        <v>546</v>
      </c>
      <c r="H102" s="999"/>
      <c r="I102" s="999"/>
      <c r="J102" s="999"/>
      <c r="K102" s="1000"/>
    </row>
    <row r="103" spans="1:11" hidden="1" x14ac:dyDescent="0.25">
      <c r="A103" s="998"/>
      <c r="B103" s="999"/>
      <c r="C103" s="999"/>
      <c r="D103" s="999"/>
      <c r="E103" s="999"/>
      <c r="F103" s="1000"/>
      <c r="G103" s="998"/>
      <c r="H103" s="999"/>
      <c r="I103" s="999"/>
      <c r="J103" s="999"/>
      <c r="K103" s="1000"/>
    </row>
    <row r="104" spans="1:11" hidden="1" x14ac:dyDescent="0.25">
      <c r="A104" s="998"/>
      <c r="B104" s="999"/>
      <c r="C104" s="999"/>
      <c r="D104" s="999"/>
      <c r="E104" s="999"/>
      <c r="F104" s="1000"/>
      <c r="G104" s="998"/>
      <c r="H104" s="999"/>
      <c r="I104" s="999"/>
      <c r="J104" s="999"/>
      <c r="K104" s="1000"/>
    </row>
    <row r="105" spans="1:11" hidden="1" x14ac:dyDescent="0.25">
      <c r="A105" s="998"/>
      <c r="B105" s="999"/>
      <c r="C105" s="999"/>
      <c r="D105" s="999"/>
      <c r="E105" s="999"/>
      <c r="F105" s="1000"/>
      <c r="G105" s="998"/>
      <c r="H105" s="999"/>
      <c r="I105" s="999"/>
      <c r="J105" s="999"/>
      <c r="K105" s="1000"/>
    </row>
    <row r="106" spans="1:11" hidden="1" x14ac:dyDescent="0.25">
      <c r="A106" s="998"/>
      <c r="B106" s="999"/>
      <c r="C106" s="999"/>
      <c r="D106" s="999"/>
      <c r="E106" s="999"/>
      <c r="F106" s="1000"/>
      <c r="G106" s="998"/>
      <c r="H106" s="999"/>
      <c r="I106" s="999"/>
      <c r="J106" s="999"/>
      <c r="K106" s="1000"/>
    </row>
    <row r="107" spans="1:11" hidden="1" x14ac:dyDescent="0.25">
      <c r="A107" s="998"/>
      <c r="B107" s="999"/>
      <c r="C107" s="999"/>
      <c r="D107" s="999"/>
      <c r="E107" s="999"/>
      <c r="F107" s="1000"/>
      <c r="G107" s="998"/>
      <c r="H107" s="999"/>
      <c r="I107" s="999"/>
      <c r="J107" s="999"/>
      <c r="K107" s="1000"/>
    </row>
    <row r="108" spans="1:11" hidden="1" x14ac:dyDescent="0.25">
      <c r="A108" s="998"/>
      <c r="B108" s="999"/>
      <c r="C108" s="999"/>
      <c r="D108" s="999"/>
      <c r="E108" s="999"/>
      <c r="F108" s="1000"/>
      <c r="G108" s="998"/>
      <c r="H108" s="999"/>
      <c r="I108" s="999"/>
      <c r="J108" s="999"/>
      <c r="K108" s="1000"/>
    </row>
    <row r="109" spans="1:11" hidden="1" x14ac:dyDescent="0.25">
      <c r="A109" s="998"/>
      <c r="B109" s="999"/>
      <c r="C109" s="999"/>
      <c r="D109" s="999"/>
      <c r="E109" s="999"/>
      <c r="F109" s="1000"/>
      <c r="G109" s="998"/>
      <c r="H109" s="999"/>
      <c r="I109" s="999"/>
      <c r="J109" s="999"/>
      <c r="K109" s="1000"/>
    </row>
    <row r="110" spans="1:11" hidden="1" x14ac:dyDescent="0.25">
      <c r="A110" s="998"/>
      <c r="B110" s="999"/>
      <c r="C110" s="999"/>
      <c r="D110" s="999"/>
      <c r="E110" s="999"/>
      <c r="F110" s="1000"/>
      <c r="G110" s="998"/>
      <c r="H110" s="999"/>
      <c r="I110" s="999"/>
      <c r="J110" s="999"/>
      <c r="K110" s="1000"/>
    </row>
    <row r="111" spans="1:11" hidden="1" x14ac:dyDescent="0.25">
      <c r="A111" s="998"/>
      <c r="B111" s="999"/>
      <c r="C111" s="999"/>
      <c r="D111" s="999"/>
      <c r="E111" s="999"/>
      <c r="F111" s="1000"/>
      <c r="G111" s="998"/>
      <c r="H111" s="999"/>
      <c r="I111" s="999"/>
      <c r="J111" s="999"/>
      <c r="K111" s="1000"/>
    </row>
    <row r="112" spans="1:11" hidden="1" x14ac:dyDescent="0.25">
      <c r="A112" s="998"/>
      <c r="B112" s="999"/>
      <c r="C112" s="999"/>
      <c r="D112" s="999"/>
      <c r="E112" s="999"/>
      <c r="F112" s="1000"/>
      <c r="G112" s="998"/>
      <c r="H112" s="999"/>
      <c r="I112" s="999"/>
      <c r="J112" s="999"/>
      <c r="K112" s="1000"/>
    </row>
    <row r="113" spans="1:11" hidden="1" x14ac:dyDescent="0.25">
      <c r="A113" s="998"/>
      <c r="B113" s="999"/>
      <c r="C113" s="999"/>
      <c r="D113" s="999"/>
      <c r="E113" s="999"/>
      <c r="F113" s="1000"/>
      <c r="G113" s="998"/>
      <c r="H113" s="999"/>
      <c r="I113" s="999"/>
      <c r="J113" s="999"/>
      <c r="K113" s="1000"/>
    </row>
    <row r="114" spans="1:11" hidden="1" x14ac:dyDescent="0.25">
      <c r="A114" s="998"/>
      <c r="B114" s="999"/>
      <c r="C114" s="999"/>
      <c r="D114" s="999"/>
      <c r="E114" s="999"/>
      <c r="F114" s="1000"/>
      <c r="G114" s="998"/>
      <c r="H114" s="999"/>
      <c r="I114" s="999"/>
      <c r="J114" s="999"/>
      <c r="K114" s="1000"/>
    </row>
    <row r="115" spans="1:11" hidden="1" x14ac:dyDescent="0.25">
      <c r="A115" s="998"/>
      <c r="B115" s="999"/>
      <c r="C115" s="999"/>
      <c r="D115" s="999"/>
      <c r="E115" s="999"/>
      <c r="F115" s="1000"/>
      <c r="G115" s="998"/>
      <c r="H115" s="999"/>
      <c r="I115" s="999"/>
      <c r="J115" s="999"/>
      <c r="K115" s="1000"/>
    </row>
    <row r="116" spans="1:11" hidden="1" x14ac:dyDescent="0.25">
      <c r="A116" s="1045" t="s">
        <v>780</v>
      </c>
      <c r="B116" s="1046"/>
      <c r="C116" s="1046"/>
      <c r="D116" s="1046"/>
      <c r="E116" s="1046"/>
      <c r="F116" s="1047"/>
      <c r="G116" s="1051" t="s">
        <v>781</v>
      </c>
      <c r="H116" s="1052"/>
      <c r="I116" s="1052"/>
      <c r="J116" s="1052"/>
      <c r="K116" s="1053"/>
    </row>
    <row r="117" spans="1:11" ht="15.75" hidden="1" thickBot="1" x14ac:dyDescent="0.3">
      <c r="A117" s="1048"/>
      <c r="B117" s="1049"/>
      <c r="C117" s="1049"/>
      <c r="D117" s="1049"/>
      <c r="E117" s="1049"/>
      <c r="F117" s="1050"/>
      <c r="G117" s="1054"/>
      <c r="H117" s="1055"/>
      <c r="I117" s="1055"/>
      <c r="J117" s="1055"/>
      <c r="K117" s="1056"/>
    </row>
    <row r="118" spans="1:11" x14ac:dyDescent="0.25">
      <c r="A118" s="998" t="s">
        <v>545</v>
      </c>
      <c r="B118" s="999"/>
      <c r="C118" s="999"/>
      <c r="D118" s="999"/>
      <c r="E118" s="999"/>
      <c r="F118" s="1000"/>
      <c r="G118" s="998" t="s">
        <v>546</v>
      </c>
      <c r="H118" s="999"/>
      <c r="I118" s="999"/>
      <c r="J118" s="999"/>
      <c r="K118" s="1000"/>
    </row>
    <row r="119" spans="1:11" x14ac:dyDescent="0.25">
      <c r="A119" s="998"/>
      <c r="B119" s="999"/>
      <c r="C119" s="999"/>
      <c r="D119" s="999"/>
      <c r="E119" s="999"/>
      <c r="F119" s="1000"/>
      <c r="G119" s="998"/>
      <c r="H119" s="999"/>
      <c r="I119" s="999"/>
      <c r="J119" s="999"/>
      <c r="K119" s="1000"/>
    </row>
    <row r="120" spans="1:11" x14ac:dyDescent="0.25">
      <c r="A120" s="998"/>
      <c r="B120" s="999"/>
      <c r="C120" s="999"/>
      <c r="D120" s="999"/>
      <c r="E120" s="999"/>
      <c r="F120" s="1000"/>
      <c r="G120" s="998"/>
      <c r="H120" s="999"/>
      <c r="I120" s="999"/>
      <c r="J120" s="999"/>
      <c r="K120" s="1000"/>
    </row>
    <row r="121" spans="1:11" x14ac:dyDescent="0.25">
      <c r="A121" s="998"/>
      <c r="B121" s="999"/>
      <c r="C121" s="999"/>
      <c r="D121" s="999"/>
      <c r="E121" s="999"/>
      <c r="F121" s="1000"/>
      <c r="G121" s="998"/>
      <c r="H121" s="999"/>
      <c r="I121" s="999"/>
      <c r="J121" s="999"/>
      <c r="K121" s="1000"/>
    </row>
    <row r="122" spans="1:11" x14ac:dyDescent="0.25">
      <c r="A122" s="998"/>
      <c r="B122" s="999"/>
      <c r="C122" s="999"/>
      <c r="D122" s="999"/>
      <c r="E122" s="999"/>
      <c r="F122" s="1000"/>
      <c r="G122" s="998"/>
      <c r="H122" s="999"/>
      <c r="I122" s="999"/>
      <c r="J122" s="999"/>
      <c r="K122" s="1000"/>
    </row>
    <row r="123" spans="1:11" x14ac:dyDescent="0.25">
      <c r="A123" s="998"/>
      <c r="B123" s="999"/>
      <c r="C123" s="999"/>
      <c r="D123" s="999"/>
      <c r="E123" s="999"/>
      <c r="F123" s="1000"/>
      <c r="G123" s="998"/>
      <c r="H123" s="999"/>
      <c r="I123" s="999"/>
      <c r="J123" s="999"/>
      <c r="K123" s="1000"/>
    </row>
    <row r="124" spans="1:11" x14ac:dyDescent="0.25">
      <c r="A124" s="998"/>
      <c r="B124" s="999"/>
      <c r="C124" s="999"/>
      <c r="D124" s="999"/>
      <c r="E124" s="999"/>
      <c r="F124" s="1000"/>
      <c r="G124" s="998"/>
      <c r="H124" s="999"/>
      <c r="I124" s="999"/>
      <c r="J124" s="999"/>
      <c r="K124" s="1000"/>
    </row>
    <row r="125" spans="1:11" x14ac:dyDescent="0.25">
      <c r="A125" s="998"/>
      <c r="B125" s="999"/>
      <c r="C125" s="999"/>
      <c r="D125" s="999"/>
      <c r="E125" s="999"/>
      <c r="F125" s="1000"/>
      <c r="G125" s="998"/>
      <c r="H125" s="999"/>
      <c r="I125" s="999"/>
      <c r="J125" s="999"/>
      <c r="K125" s="1000"/>
    </row>
    <row r="126" spans="1:11" x14ac:dyDescent="0.25">
      <c r="A126" s="998"/>
      <c r="B126" s="999"/>
      <c r="C126" s="999"/>
      <c r="D126" s="999"/>
      <c r="E126" s="999"/>
      <c r="F126" s="1000"/>
      <c r="G126" s="998"/>
      <c r="H126" s="999"/>
      <c r="I126" s="999"/>
      <c r="J126" s="999"/>
      <c r="K126" s="1000"/>
    </row>
    <row r="127" spans="1:11" x14ac:dyDescent="0.25">
      <c r="A127" s="998"/>
      <c r="B127" s="999"/>
      <c r="C127" s="999"/>
      <c r="D127" s="999"/>
      <c r="E127" s="999"/>
      <c r="F127" s="1000"/>
      <c r="G127" s="998"/>
      <c r="H127" s="999"/>
      <c r="I127" s="999"/>
      <c r="J127" s="999"/>
      <c r="K127" s="1000"/>
    </row>
    <row r="128" spans="1:11" x14ac:dyDescent="0.25">
      <c r="A128" s="998"/>
      <c r="B128" s="999"/>
      <c r="C128" s="999"/>
      <c r="D128" s="999"/>
      <c r="E128" s="999"/>
      <c r="F128" s="1000"/>
      <c r="G128" s="998"/>
      <c r="H128" s="999"/>
      <c r="I128" s="999"/>
      <c r="J128" s="999"/>
      <c r="K128" s="1000"/>
    </row>
    <row r="129" spans="1:11" x14ac:dyDescent="0.25">
      <c r="A129" s="998"/>
      <c r="B129" s="999"/>
      <c r="C129" s="999"/>
      <c r="D129" s="999"/>
      <c r="E129" s="999"/>
      <c r="F129" s="1000"/>
      <c r="G129" s="998"/>
      <c r="H129" s="999"/>
      <c r="I129" s="999"/>
      <c r="J129" s="999"/>
      <c r="K129" s="1000"/>
    </row>
    <row r="130" spans="1:11" x14ac:dyDescent="0.25">
      <c r="A130" s="998"/>
      <c r="B130" s="999"/>
      <c r="C130" s="999"/>
      <c r="D130" s="999"/>
      <c r="E130" s="999"/>
      <c r="F130" s="1000"/>
      <c r="G130" s="998"/>
      <c r="H130" s="999"/>
      <c r="I130" s="999"/>
      <c r="J130" s="999"/>
      <c r="K130" s="1000"/>
    </row>
    <row r="131" spans="1:11" ht="15.75" thickBot="1" x14ac:dyDescent="0.3">
      <c r="A131" s="998"/>
      <c r="B131" s="999"/>
      <c r="C131" s="999"/>
      <c r="D131" s="999"/>
      <c r="E131" s="999"/>
      <c r="F131" s="1000"/>
      <c r="G131" s="998"/>
      <c r="H131" s="999"/>
      <c r="I131" s="999"/>
      <c r="J131" s="999"/>
      <c r="K131" s="1000"/>
    </row>
    <row r="132" spans="1:11" x14ac:dyDescent="0.25">
      <c r="A132" s="1045" t="s">
        <v>802</v>
      </c>
      <c r="B132" s="1046"/>
      <c r="C132" s="1046"/>
      <c r="D132" s="1046"/>
      <c r="E132" s="1046"/>
      <c r="F132" s="1047"/>
      <c r="G132" s="1051" t="s">
        <v>802</v>
      </c>
      <c r="H132" s="1052"/>
      <c r="I132" s="1052"/>
      <c r="J132" s="1052"/>
      <c r="K132" s="1053"/>
    </row>
    <row r="133" spans="1:11" ht="15.75" thickBot="1" x14ac:dyDescent="0.3">
      <c r="A133" s="1048"/>
      <c r="B133" s="1049"/>
      <c r="C133" s="1049"/>
      <c r="D133" s="1049"/>
      <c r="E133" s="1049"/>
      <c r="F133" s="1050"/>
      <c r="G133" s="1054"/>
      <c r="H133" s="1055"/>
      <c r="I133" s="1055"/>
      <c r="J133" s="1055"/>
      <c r="K133" s="1056"/>
    </row>
    <row r="134" spans="1:11" x14ac:dyDescent="0.25">
      <c r="A134" s="995" t="s">
        <v>606</v>
      </c>
      <c r="B134" s="996"/>
      <c r="C134" s="996"/>
      <c r="D134" s="996"/>
      <c r="E134" s="996"/>
      <c r="F134" s="997"/>
      <c r="G134" s="995" t="s">
        <v>607</v>
      </c>
      <c r="H134" s="996"/>
      <c r="I134" s="996"/>
      <c r="J134" s="996"/>
      <c r="K134" s="997"/>
    </row>
    <row r="135" spans="1:11" x14ac:dyDescent="0.25">
      <c r="A135" s="998"/>
      <c r="B135" s="999"/>
      <c r="C135" s="999"/>
      <c r="D135" s="999"/>
      <c r="E135" s="999"/>
      <c r="F135" s="1000"/>
      <c r="G135" s="998"/>
      <c r="H135" s="999"/>
      <c r="I135" s="999"/>
      <c r="J135" s="999"/>
      <c r="K135" s="1000"/>
    </row>
    <row r="136" spans="1:11" x14ac:dyDescent="0.25">
      <c r="A136" s="998"/>
      <c r="B136" s="999"/>
      <c r="C136" s="999"/>
      <c r="D136" s="999"/>
      <c r="E136" s="999"/>
      <c r="F136" s="1000"/>
      <c r="G136" s="998"/>
      <c r="H136" s="999"/>
      <c r="I136" s="999"/>
      <c r="J136" s="999"/>
      <c r="K136" s="1000"/>
    </row>
    <row r="137" spans="1:11" x14ac:dyDescent="0.25">
      <c r="A137" s="998"/>
      <c r="B137" s="999"/>
      <c r="C137" s="999"/>
      <c r="D137" s="999"/>
      <c r="E137" s="999"/>
      <c r="F137" s="1000"/>
      <c r="G137" s="998"/>
      <c r="H137" s="999"/>
      <c r="I137" s="999"/>
      <c r="J137" s="999"/>
      <c r="K137" s="1000"/>
    </row>
    <row r="138" spans="1:11" x14ac:dyDescent="0.25">
      <c r="A138" s="998"/>
      <c r="B138" s="999"/>
      <c r="C138" s="999"/>
      <c r="D138" s="999"/>
      <c r="E138" s="999"/>
      <c r="F138" s="1000"/>
      <c r="G138" s="998"/>
      <c r="H138" s="999"/>
      <c r="I138" s="999"/>
      <c r="J138" s="999"/>
      <c r="K138" s="1000"/>
    </row>
    <row r="139" spans="1:11" x14ac:dyDescent="0.25">
      <c r="A139" s="998"/>
      <c r="B139" s="999"/>
      <c r="C139" s="999"/>
      <c r="D139" s="999"/>
      <c r="E139" s="999"/>
      <c r="F139" s="1000"/>
      <c r="G139" s="998"/>
      <c r="H139" s="999"/>
      <c r="I139" s="999"/>
      <c r="J139" s="999"/>
      <c r="K139" s="1000"/>
    </row>
    <row r="140" spans="1:11" x14ac:dyDescent="0.25">
      <c r="A140" s="998"/>
      <c r="B140" s="999"/>
      <c r="C140" s="999"/>
      <c r="D140" s="999"/>
      <c r="E140" s="999"/>
      <c r="F140" s="1000"/>
      <c r="G140" s="998"/>
      <c r="H140" s="999"/>
      <c r="I140" s="999"/>
      <c r="J140" s="999"/>
      <c r="K140" s="1000"/>
    </row>
    <row r="141" spans="1:11" x14ac:dyDescent="0.25">
      <c r="A141" s="998"/>
      <c r="B141" s="999"/>
      <c r="C141" s="999"/>
      <c r="D141" s="999"/>
      <c r="E141" s="999"/>
      <c r="F141" s="1000"/>
      <c r="G141" s="998"/>
      <c r="H141" s="999"/>
      <c r="I141" s="999"/>
      <c r="J141" s="999"/>
      <c r="K141" s="1000"/>
    </row>
    <row r="142" spans="1:11" x14ac:dyDescent="0.25">
      <c r="A142" s="998"/>
      <c r="B142" s="999"/>
      <c r="C142" s="999"/>
      <c r="D142" s="999"/>
      <c r="E142" s="999"/>
      <c r="F142" s="1000"/>
      <c r="G142" s="998"/>
      <c r="H142" s="999"/>
      <c r="I142" s="999"/>
      <c r="J142" s="999"/>
      <c r="K142" s="1000"/>
    </row>
    <row r="143" spans="1:11" x14ac:dyDescent="0.25">
      <c r="A143" s="998"/>
      <c r="B143" s="999"/>
      <c r="C143" s="999"/>
      <c r="D143" s="999"/>
      <c r="E143" s="999"/>
      <c r="F143" s="1000"/>
      <c r="G143" s="998"/>
      <c r="H143" s="999"/>
      <c r="I143" s="999"/>
      <c r="J143" s="999"/>
      <c r="K143" s="1000"/>
    </row>
    <row r="144" spans="1:11" x14ac:dyDescent="0.25">
      <c r="A144" s="998"/>
      <c r="B144" s="999"/>
      <c r="C144" s="999"/>
      <c r="D144" s="999"/>
      <c r="E144" s="999"/>
      <c r="F144" s="1000"/>
      <c r="G144" s="998"/>
      <c r="H144" s="999"/>
      <c r="I144" s="999"/>
      <c r="J144" s="999"/>
      <c r="K144" s="1000"/>
    </row>
    <row r="145" spans="1:11" x14ac:dyDescent="0.25">
      <c r="A145" s="998"/>
      <c r="B145" s="999"/>
      <c r="C145" s="999"/>
      <c r="D145" s="999"/>
      <c r="E145" s="999"/>
      <c r="F145" s="1000"/>
      <c r="G145" s="998"/>
      <c r="H145" s="999"/>
      <c r="I145" s="999"/>
      <c r="J145" s="999"/>
      <c r="K145" s="1000"/>
    </row>
    <row r="146" spans="1:11" x14ac:dyDescent="0.25">
      <c r="A146" s="998"/>
      <c r="B146" s="999"/>
      <c r="C146" s="999"/>
      <c r="D146" s="999"/>
      <c r="E146" s="999"/>
      <c r="F146" s="1000"/>
      <c r="G146" s="998"/>
      <c r="H146" s="999"/>
      <c r="I146" s="999"/>
      <c r="J146" s="999"/>
      <c r="K146" s="1000"/>
    </row>
    <row r="147" spans="1:11" ht="15.75" thickBot="1" x14ac:dyDescent="0.3">
      <c r="A147" s="998"/>
      <c r="B147" s="999"/>
      <c r="C147" s="999"/>
      <c r="D147" s="999"/>
      <c r="E147" s="999"/>
      <c r="F147" s="1000"/>
      <c r="G147" s="998"/>
      <c r="H147" s="999"/>
      <c r="I147" s="999"/>
      <c r="J147" s="999"/>
      <c r="K147" s="1000"/>
    </row>
    <row r="148" spans="1:11" x14ac:dyDescent="0.25">
      <c r="A148" s="1045" t="s">
        <v>988</v>
      </c>
      <c r="B148" s="1046"/>
      <c r="C148" s="1046"/>
      <c r="D148" s="1046"/>
      <c r="E148" s="1046"/>
      <c r="F148" s="1047"/>
      <c r="G148" s="1051" t="s">
        <v>1160</v>
      </c>
      <c r="H148" s="1052"/>
      <c r="I148" s="1052"/>
      <c r="J148" s="1052"/>
      <c r="K148" s="1053"/>
    </row>
    <row r="149" spans="1:11" ht="15.75" thickBot="1" x14ac:dyDescent="0.3">
      <c r="A149" s="1048"/>
      <c r="B149" s="1049"/>
      <c r="C149" s="1049"/>
      <c r="D149" s="1049"/>
      <c r="E149" s="1049"/>
      <c r="F149" s="1050"/>
      <c r="G149" s="1054"/>
      <c r="H149" s="1055"/>
      <c r="I149" s="1055"/>
      <c r="J149" s="1055"/>
      <c r="K149" s="1056"/>
    </row>
    <row r="150" spans="1:11" x14ac:dyDescent="0.25">
      <c r="A150" s="995" t="s">
        <v>608</v>
      </c>
      <c r="B150" s="996"/>
      <c r="C150" s="996"/>
      <c r="D150" s="996"/>
      <c r="E150" s="996"/>
      <c r="F150" s="997"/>
      <c r="G150" s="995"/>
      <c r="H150" s="996"/>
      <c r="I150" s="996"/>
      <c r="J150" s="996"/>
      <c r="K150" s="997"/>
    </row>
    <row r="151" spans="1:11" x14ac:dyDescent="0.25">
      <c r="A151" s="998"/>
      <c r="B151" s="999"/>
      <c r="C151" s="999"/>
      <c r="D151" s="999"/>
      <c r="E151" s="999"/>
      <c r="F151" s="1000"/>
      <c r="G151" s="998"/>
      <c r="H151" s="999"/>
      <c r="I151" s="999"/>
      <c r="J151" s="999"/>
      <c r="K151" s="1000"/>
    </row>
    <row r="152" spans="1:11" x14ac:dyDescent="0.25">
      <c r="A152" s="998"/>
      <c r="B152" s="999"/>
      <c r="C152" s="999"/>
      <c r="D152" s="999"/>
      <c r="E152" s="999"/>
      <c r="F152" s="1000"/>
      <c r="G152" s="998"/>
      <c r="H152" s="999"/>
      <c r="I152" s="999"/>
      <c r="J152" s="999"/>
      <c r="K152" s="1000"/>
    </row>
    <row r="153" spans="1:11" x14ac:dyDescent="0.25">
      <c r="A153" s="998"/>
      <c r="B153" s="999"/>
      <c r="C153" s="999"/>
      <c r="D153" s="999"/>
      <c r="E153" s="999"/>
      <c r="F153" s="1000"/>
      <c r="G153" s="998"/>
      <c r="H153" s="999"/>
      <c r="I153" s="999"/>
      <c r="J153" s="999"/>
      <c r="K153" s="1000"/>
    </row>
    <row r="154" spans="1:11" x14ac:dyDescent="0.25">
      <c r="A154" s="998"/>
      <c r="B154" s="999"/>
      <c r="C154" s="999"/>
      <c r="D154" s="999"/>
      <c r="E154" s="999"/>
      <c r="F154" s="1000"/>
      <c r="G154" s="998"/>
      <c r="H154" s="999"/>
      <c r="I154" s="999"/>
      <c r="J154" s="999"/>
      <c r="K154" s="1000"/>
    </row>
    <row r="155" spans="1:11" x14ac:dyDescent="0.25">
      <c r="A155" s="998"/>
      <c r="B155" s="999"/>
      <c r="C155" s="999"/>
      <c r="D155" s="999"/>
      <c r="E155" s="999"/>
      <c r="F155" s="1000"/>
      <c r="G155" s="998"/>
      <c r="H155" s="999"/>
      <c r="I155" s="999"/>
      <c r="J155" s="999"/>
      <c r="K155" s="1000"/>
    </row>
    <row r="156" spans="1:11" x14ac:dyDescent="0.25">
      <c r="A156" s="998"/>
      <c r="B156" s="999"/>
      <c r="C156" s="999"/>
      <c r="D156" s="999"/>
      <c r="E156" s="999"/>
      <c r="F156" s="1000"/>
      <c r="G156" s="998"/>
      <c r="H156" s="999"/>
      <c r="I156" s="999"/>
      <c r="J156" s="999"/>
      <c r="K156" s="1000"/>
    </row>
    <row r="157" spans="1:11" x14ac:dyDescent="0.25">
      <c r="A157" s="998"/>
      <c r="B157" s="999"/>
      <c r="C157" s="999"/>
      <c r="D157" s="999"/>
      <c r="E157" s="999"/>
      <c r="F157" s="1000"/>
      <c r="G157" s="998"/>
      <c r="H157" s="999"/>
      <c r="I157" s="999"/>
      <c r="J157" s="999"/>
      <c r="K157" s="1000"/>
    </row>
    <row r="158" spans="1:11" x14ac:dyDescent="0.25">
      <c r="A158" s="998"/>
      <c r="B158" s="999"/>
      <c r="C158" s="999"/>
      <c r="D158" s="999"/>
      <c r="E158" s="999"/>
      <c r="F158" s="1000"/>
      <c r="G158" s="998"/>
      <c r="H158" s="999"/>
      <c r="I158" s="999"/>
      <c r="J158" s="999"/>
      <c r="K158" s="1000"/>
    </row>
    <row r="159" spans="1:11" x14ac:dyDescent="0.25">
      <c r="A159" s="998"/>
      <c r="B159" s="999"/>
      <c r="C159" s="999"/>
      <c r="D159" s="999"/>
      <c r="E159" s="999"/>
      <c r="F159" s="1000"/>
      <c r="G159" s="998"/>
      <c r="H159" s="999"/>
      <c r="I159" s="999"/>
      <c r="J159" s="999"/>
      <c r="K159" s="1000"/>
    </row>
    <row r="160" spans="1:11" x14ac:dyDescent="0.25">
      <c r="A160" s="998"/>
      <c r="B160" s="999"/>
      <c r="C160" s="999"/>
      <c r="D160" s="999"/>
      <c r="E160" s="999"/>
      <c r="F160" s="1000"/>
      <c r="G160" s="998"/>
      <c r="H160" s="999"/>
      <c r="I160" s="999"/>
      <c r="J160" s="999"/>
      <c r="K160" s="1000"/>
    </row>
    <row r="161" spans="1:11" x14ac:dyDescent="0.25">
      <c r="A161" s="998"/>
      <c r="B161" s="999"/>
      <c r="C161" s="999"/>
      <c r="D161" s="999"/>
      <c r="E161" s="999"/>
      <c r="F161" s="1000"/>
      <c r="G161" s="998"/>
      <c r="H161" s="999"/>
      <c r="I161" s="999"/>
      <c r="J161" s="999"/>
      <c r="K161" s="1000"/>
    </row>
    <row r="162" spans="1:11" x14ac:dyDescent="0.25">
      <c r="A162" s="998"/>
      <c r="B162" s="999"/>
      <c r="C162" s="999"/>
      <c r="D162" s="999"/>
      <c r="E162" s="999"/>
      <c r="F162" s="1000"/>
      <c r="G162" s="998"/>
      <c r="H162" s="999"/>
      <c r="I162" s="999"/>
      <c r="J162" s="999"/>
      <c r="K162" s="1000"/>
    </row>
    <row r="163" spans="1:11" ht="15.75" thickBot="1" x14ac:dyDescent="0.3">
      <c r="A163" s="998"/>
      <c r="B163" s="999"/>
      <c r="C163" s="999"/>
      <c r="D163" s="999"/>
      <c r="E163" s="999"/>
      <c r="F163" s="1000"/>
      <c r="G163" s="998"/>
      <c r="H163" s="999"/>
      <c r="I163" s="999"/>
      <c r="J163" s="999"/>
      <c r="K163" s="1000"/>
    </row>
    <row r="164" spans="1:11" x14ac:dyDescent="0.25">
      <c r="A164" s="1051" t="s">
        <v>1161</v>
      </c>
      <c r="B164" s="1052"/>
      <c r="C164" s="1052"/>
      <c r="D164" s="1052"/>
      <c r="E164" s="1052"/>
      <c r="F164" s="1053"/>
      <c r="G164" s="1051" t="s">
        <v>1162</v>
      </c>
      <c r="H164" s="1052"/>
      <c r="I164" s="1052"/>
      <c r="J164" s="1052"/>
      <c r="K164" s="1053"/>
    </row>
    <row r="165" spans="1:11" ht="15.75" thickBot="1" x14ac:dyDescent="0.3">
      <c r="A165" s="1054"/>
      <c r="B165" s="1055"/>
      <c r="C165" s="1055"/>
      <c r="D165" s="1055"/>
      <c r="E165" s="1055"/>
      <c r="F165" s="1056"/>
      <c r="G165" s="1054"/>
      <c r="H165" s="1055"/>
      <c r="I165" s="1055"/>
      <c r="J165" s="1055"/>
      <c r="K165" s="1056"/>
    </row>
    <row r="166" spans="1:11" x14ac:dyDescent="0.25">
      <c r="A166" s="998"/>
      <c r="B166" s="999"/>
      <c r="C166" s="999"/>
      <c r="D166" s="999"/>
      <c r="E166" s="999"/>
      <c r="F166" s="1000"/>
      <c r="G166" s="998" t="s">
        <v>546</v>
      </c>
      <c r="H166" s="999"/>
      <c r="I166" s="999"/>
      <c r="J166" s="999"/>
      <c r="K166" s="1000"/>
    </row>
    <row r="167" spans="1:11" x14ac:dyDescent="0.25">
      <c r="A167" s="998"/>
      <c r="B167" s="999"/>
      <c r="C167" s="999"/>
      <c r="D167" s="999"/>
      <c r="E167" s="999"/>
      <c r="F167" s="1000"/>
      <c r="G167" s="998"/>
      <c r="H167" s="999"/>
      <c r="I167" s="999"/>
      <c r="J167" s="999"/>
      <c r="K167" s="1000"/>
    </row>
    <row r="168" spans="1:11" x14ac:dyDescent="0.25">
      <c r="A168" s="998"/>
      <c r="B168" s="999"/>
      <c r="C168" s="999"/>
      <c r="D168" s="999"/>
      <c r="E168" s="999"/>
      <c r="F168" s="1000"/>
      <c r="G168" s="998"/>
      <c r="H168" s="999"/>
      <c r="I168" s="999"/>
      <c r="J168" s="999"/>
      <c r="K168" s="1000"/>
    </row>
    <row r="169" spans="1:11" x14ac:dyDescent="0.25">
      <c r="A169" s="998"/>
      <c r="B169" s="999"/>
      <c r="C169" s="999"/>
      <c r="D169" s="999"/>
      <c r="E169" s="999"/>
      <c r="F169" s="1000"/>
      <c r="G169" s="998"/>
      <c r="H169" s="999"/>
      <c r="I169" s="999"/>
      <c r="J169" s="999"/>
      <c r="K169" s="1000"/>
    </row>
    <row r="170" spans="1:11" x14ac:dyDescent="0.25">
      <c r="A170" s="998"/>
      <c r="B170" s="999"/>
      <c r="C170" s="999"/>
      <c r="D170" s="999"/>
      <c r="E170" s="999"/>
      <c r="F170" s="1000"/>
      <c r="G170" s="998"/>
      <c r="H170" s="999"/>
      <c r="I170" s="999"/>
      <c r="J170" s="999"/>
      <c r="K170" s="1000"/>
    </row>
    <row r="171" spans="1:11" x14ac:dyDescent="0.25">
      <c r="A171" s="998"/>
      <c r="B171" s="999"/>
      <c r="C171" s="999"/>
      <c r="D171" s="999"/>
      <c r="E171" s="999"/>
      <c r="F171" s="1000"/>
      <c r="G171" s="998"/>
      <c r="H171" s="999"/>
      <c r="I171" s="999"/>
      <c r="J171" s="999"/>
      <c r="K171" s="1000"/>
    </row>
    <row r="172" spans="1:11" x14ac:dyDescent="0.25">
      <c r="A172" s="998"/>
      <c r="B172" s="999"/>
      <c r="C172" s="999"/>
      <c r="D172" s="999"/>
      <c r="E172" s="999"/>
      <c r="F172" s="1000"/>
      <c r="G172" s="998"/>
      <c r="H172" s="999"/>
      <c r="I172" s="999"/>
      <c r="J172" s="999"/>
      <c r="K172" s="1000"/>
    </row>
    <row r="173" spans="1:11" x14ac:dyDescent="0.25">
      <c r="A173" s="998"/>
      <c r="B173" s="999"/>
      <c r="C173" s="999"/>
      <c r="D173" s="999"/>
      <c r="E173" s="999"/>
      <c r="F173" s="1000"/>
      <c r="G173" s="998"/>
      <c r="H173" s="999"/>
      <c r="I173" s="999"/>
      <c r="J173" s="999"/>
      <c r="K173" s="1000"/>
    </row>
    <row r="174" spans="1:11" x14ac:dyDescent="0.25">
      <c r="A174" s="998"/>
      <c r="B174" s="999"/>
      <c r="C174" s="999"/>
      <c r="D174" s="999"/>
      <c r="E174" s="999"/>
      <c r="F174" s="1000"/>
      <c r="G174" s="998"/>
      <c r="H174" s="999"/>
      <c r="I174" s="999"/>
      <c r="J174" s="999"/>
      <c r="K174" s="1000"/>
    </row>
    <row r="175" spans="1:11" x14ac:dyDescent="0.25">
      <c r="A175" s="998"/>
      <c r="B175" s="999"/>
      <c r="C175" s="999"/>
      <c r="D175" s="999"/>
      <c r="E175" s="999"/>
      <c r="F175" s="1000"/>
      <c r="G175" s="998"/>
      <c r="H175" s="999"/>
      <c r="I175" s="999"/>
      <c r="J175" s="999"/>
      <c r="K175" s="1000"/>
    </row>
    <row r="176" spans="1:11" x14ac:dyDescent="0.25">
      <c r="A176" s="998"/>
      <c r="B176" s="999"/>
      <c r="C176" s="999"/>
      <c r="D176" s="999"/>
      <c r="E176" s="999"/>
      <c r="F176" s="1000"/>
      <c r="G176" s="998"/>
      <c r="H176" s="999"/>
      <c r="I176" s="999"/>
      <c r="J176" s="999"/>
      <c r="K176" s="1000"/>
    </row>
    <row r="177" spans="1:11" x14ac:dyDescent="0.25">
      <c r="A177" s="998"/>
      <c r="B177" s="999"/>
      <c r="C177" s="999"/>
      <c r="D177" s="999"/>
      <c r="E177" s="999"/>
      <c r="F177" s="1000"/>
      <c r="G177" s="998"/>
      <c r="H177" s="999"/>
      <c r="I177" s="999"/>
      <c r="J177" s="999"/>
      <c r="K177" s="1000"/>
    </row>
    <row r="178" spans="1:11" x14ac:dyDescent="0.25">
      <c r="A178" s="998"/>
      <c r="B178" s="999"/>
      <c r="C178" s="999"/>
      <c r="D178" s="999"/>
      <c r="E178" s="999"/>
      <c r="F178" s="1000"/>
      <c r="G178" s="998"/>
      <c r="H178" s="999"/>
      <c r="I178" s="999"/>
      <c r="J178" s="999"/>
      <c r="K178" s="1000"/>
    </row>
    <row r="179" spans="1:11" ht="15.75" thickBot="1" x14ac:dyDescent="0.3">
      <c r="A179" s="998"/>
      <c r="B179" s="999"/>
      <c r="C179" s="999"/>
      <c r="D179" s="999"/>
      <c r="E179" s="999"/>
      <c r="F179" s="1000"/>
      <c r="G179" s="998"/>
      <c r="H179" s="999"/>
      <c r="I179" s="999"/>
      <c r="J179" s="999"/>
      <c r="K179" s="1000"/>
    </row>
    <row r="180" spans="1:11" x14ac:dyDescent="0.25">
      <c r="A180" s="1045" t="s">
        <v>989</v>
      </c>
      <c r="B180" s="1046"/>
      <c r="C180" s="1046"/>
      <c r="D180" s="1046"/>
      <c r="E180" s="1046"/>
      <c r="F180" s="1047"/>
      <c r="G180" s="1051" t="s">
        <v>990</v>
      </c>
      <c r="H180" s="1052"/>
      <c r="I180" s="1052"/>
      <c r="J180" s="1052"/>
      <c r="K180" s="1053"/>
    </row>
    <row r="181" spans="1:11" ht="15.75" thickBot="1" x14ac:dyDescent="0.3">
      <c r="A181" s="1048"/>
      <c r="B181" s="1049"/>
      <c r="C181" s="1049"/>
      <c r="D181" s="1049"/>
      <c r="E181" s="1049"/>
      <c r="F181" s="1050"/>
      <c r="G181" s="1054"/>
      <c r="H181" s="1055"/>
      <c r="I181" s="1055"/>
      <c r="J181" s="1055"/>
      <c r="K181" s="1056"/>
    </row>
    <row r="182" spans="1:11" x14ac:dyDescent="0.25">
      <c r="A182" s="998"/>
      <c r="B182" s="999"/>
      <c r="C182" s="999"/>
      <c r="D182" s="999"/>
      <c r="E182" s="999"/>
      <c r="F182" s="1000"/>
      <c r="G182" s="998" t="s">
        <v>546</v>
      </c>
      <c r="H182" s="999"/>
      <c r="I182" s="999"/>
      <c r="J182" s="999"/>
      <c r="K182" s="1000"/>
    </row>
    <row r="183" spans="1:11" x14ac:dyDescent="0.25">
      <c r="A183" s="998"/>
      <c r="B183" s="999"/>
      <c r="C183" s="999"/>
      <c r="D183" s="999"/>
      <c r="E183" s="999"/>
      <c r="F183" s="1000"/>
      <c r="G183" s="998"/>
      <c r="H183" s="999"/>
      <c r="I183" s="999"/>
      <c r="J183" s="999"/>
      <c r="K183" s="1000"/>
    </row>
    <row r="184" spans="1:11" x14ac:dyDescent="0.25">
      <c r="A184" s="998"/>
      <c r="B184" s="999"/>
      <c r="C184" s="999"/>
      <c r="D184" s="999"/>
      <c r="E184" s="999"/>
      <c r="F184" s="1000"/>
      <c r="G184" s="998"/>
      <c r="H184" s="999"/>
      <c r="I184" s="999"/>
      <c r="J184" s="999"/>
      <c r="K184" s="1000"/>
    </row>
    <row r="185" spans="1:11" x14ac:dyDescent="0.25">
      <c r="A185" s="998"/>
      <c r="B185" s="999"/>
      <c r="C185" s="999"/>
      <c r="D185" s="999"/>
      <c r="E185" s="999"/>
      <c r="F185" s="1000"/>
      <c r="G185" s="998"/>
      <c r="H185" s="999"/>
      <c r="I185" s="999"/>
      <c r="J185" s="999"/>
      <c r="K185" s="1000"/>
    </row>
    <row r="186" spans="1:11" x14ac:dyDescent="0.25">
      <c r="A186" s="998"/>
      <c r="B186" s="999"/>
      <c r="C186" s="999"/>
      <c r="D186" s="999"/>
      <c r="E186" s="999"/>
      <c r="F186" s="1000"/>
      <c r="G186" s="998"/>
      <c r="H186" s="999"/>
      <c r="I186" s="999"/>
      <c r="J186" s="999"/>
      <c r="K186" s="1000"/>
    </row>
    <row r="187" spans="1:11" x14ac:dyDescent="0.25">
      <c r="A187" s="998"/>
      <c r="B187" s="999"/>
      <c r="C187" s="999"/>
      <c r="D187" s="999"/>
      <c r="E187" s="999"/>
      <c r="F187" s="1000"/>
      <c r="G187" s="998"/>
      <c r="H187" s="999"/>
      <c r="I187" s="999"/>
      <c r="J187" s="999"/>
      <c r="K187" s="1000"/>
    </row>
    <row r="188" spans="1:11" x14ac:dyDescent="0.25">
      <c r="A188" s="998"/>
      <c r="B188" s="999"/>
      <c r="C188" s="999"/>
      <c r="D188" s="999"/>
      <c r="E188" s="999"/>
      <c r="F188" s="1000"/>
      <c r="G188" s="998"/>
      <c r="H188" s="999"/>
      <c r="I188" s="999"/>
      <c r="J188" s="999"/>
      <c r="K188" s="1000"/>
    </row>
    <row r="189" spans="1:11" x14ac:dyDescent="0.25">
      <c r="A189" s="998"/>
      <c r="B189" s="999"/>
      <c r="C189" s="999"/>
      <c r="D189" s="999"/>
      <c r="E189" s="999"/>
      <c r="F189" s="1000"/>
      <c r="G189" s="998"/>
      <c r="H189" s="999"/>
      <c r="I189" s="999"/>
      <c r="J189" s="999"/>
      <c r="K189" s="1000"/>
    </row>
    <row r="190" spans="1:11" x14ac:dyDescent="0.25">
      <c r="A190" s="998"/>
      <c r="B190" s="999"/>
      <c r="C190" s="999"/>
      <c r="D190" s="999"/>
      <c r="E190" s="999"/>
      <c r="F190" s="1000"/>
      <c r="G190" s="998"/>
      <c r="H190" s="999"/>
      <c r="I190" s="999"/>
      <c r="J190" s="999"/>
      <c r="K190" s="1000"/>
    </row>
    <row r="191" spans="1:11" x14ac:dyDescent="0.25">
      <c r="A191" s="998"/>
      <c r="B191" s="999"/>
      <c r="C191" s="999"/>
      <c r="D191" s="999"/>
      <c r="E191" s="999"/>
      <c r="F191" s="1000"/>
      <c r="G191" s="998"/>
      <c r="H191" s="999"/>
      <c r="I191" s="999"/>
      <c r="J191" s="999"/>
      <c r="K191" s="1000"/>
    </row>
    <row r="192" spans="1:11" x14ac:dyDescent="0.25">
      <c r="A192" s="998"/>
      <c r="B192" s="999"/>
      <c r="C192" s="999"/>
      <c r="D192" s="999"/>
      <c r="E192" s="999"/>
      <c r="F192" s="1000"/>
      <c r="G192" s="998"/>
      <c r="H192" s="999"/>
      <c r="I192" s="999"/>
      <c r="J192" s="999"/>
      <c r="K192" s="1000"/>
    </row>
    <row r="193" spans="1:11" x14ac:dyDescent="0.25">
      <c r="A193" s="998"/>
      <c r="B193" s="999"/>
      <c r="C193" s="999"/>
      <c r="D193" s="999"/>
      <c r="E193" s="999"/>
      <c r="F193" s="1000"/>
      <c r="G193" s="998"/>
      <c r="H193" s="999"/>
      <c r="I193" s="999"/>
      <c r="J193" s="999"/>
      <c r="K193" s="1000"/>
    </row>
    <row r="194" spans="1:11" x14ac:dyDescent="0.25">
      <c r="A194" s="998"/>
      <c r="B194" s="999"/>
      <c r="C194" s="999"/>
      <c r="D194" s="999"/>
      <c r="E194" s="999"/>
      <c r="F194" s="1000"/>
      <c r="G194" s="998"/>
      <c r="H194" s="999"/>
      <c r="I194" s="999"/>
      <c r="J194" s="999"/>
      <c r="K194" s="1000"/>
    </row>
    <row r="195" spans="1:11" ht="15.75" thickBot="1" x14ac:dyDescent="0.3">
      <c r="A195" s="998"/>
      <c r="B195" s="999"/>
      <c r="C195" s="999"/>
      <c r="D195" s="999"/>
      <c r="E195" s="999"/>
      <c r="F195" s="1000"/>
      <c r="G195" s="998"/>
      <c r="H195" s="999"/>
      <c r="I195" s="999"/>
      <c r="J195" s="999"/>
      <c r="K195" s="1000"/>
    </row>
    <row r="196" spans="1:11" ht="33" customHeight="1" x14ac:dyDescent="0.25">
      <c r="A196" s="1045" t="s">
        <v>1163</v>
      </c>
      <c r="B196" s="1046"/>
      <c r="C196" s="1046"/>
      <c r="D196" s="1046"/>
      <c r="E196" s="1046"/>
      <c r="F196" s="1047"/>
      <c r="G196" s="1051" t="s">
        <v>1164</v>
      </c>
      <c r="H196" s="1052"/>
      <c r="I196" s="1052"/>
      <c r="J196" s="1052"/>
      <c r="K196" s="1053"/>
    </row>
    <row r="197" spans="1:11" ht="0.75" customHeight="1" thickBot="1" x14ac:dyDescent="0.3">
      <c r="A197" s="1048"/>
      <c r="B197" s="1049"/>
      <c r="C197" s="1049"/>
      <c r="D197" s="1049"/>
      <c r="E197" s="1049"/>
      <c r="F197" s="1050"/>
      <c r="G197" s="1054"/>
      <c r="H197" s="1055"/>
      <c r="I197" s="1055"/>
      <c r="J197" s="1055"/>
      <c r="K197" s="1056"/>
    </row>
    <row r="198" spans="1:11" x14ac:dyDescent="0.25">
      <c r="A198" s="995" t="s">
        <v>606</v>
      </c>
      <c r="B198" s="996"/>
      <c r="C198" s="996"/>
      <c r="D198" s="996"/>
      <c r="E198" s="996"/>
      <c r="F198" s="997"/>
      <c r="G198" s="995" t="s">
        <v>607</v>
      </c>
      <c r="H198" s="996"/>
      <c r="I198" s="996"/>
      <c r="J198" s="996"/>
      <c r="K198" s="997"/>
    </row>
    <row r="199" spans="1:11" x14ac:dyDescent="0.25">
      <c r="A199" s="998"/>
      <c r="B199" s="999"/>
      <c r="C199" s="999"/>
      <c r="D199" s="999"/>
      <c r="E199" s="999"/>
      <c r="F199" s="1000"/>
      <c r="G199" s="998"/>
      <c r="H199" s="999"/>
      <c r="I199" s="999"/>
      <c r="J199" s="999"/>
      <c r="K199" s="1000"/>
    </row>
    <row r="200" spans="1:11" x14ac:dyDescent="0.25">
      <c r="A200" s="998"/>
      <c r="B200" s="999"/>
      <c r="C200" s="999"/>
      <c r="D200" s="999"/>
      <c r="E200" s="999"/>
      <c r="F200" s="1000"/>
      <c r="G200" s="998"/>
      <c r="H200" s="999"/>
      <c r="I200" s="999"/>
      <c r="J200" s="999"/>
      <c r="K200" s="1000"/>
    </row>
    <row r="201" spans="1:11" x14ac:dyDescent="0.25">
      <c r="A201" s="998"/>
      <c r="B201" s="999"/>
      <c r="C201" s="999"/>
      <c r="D201" s="999"/>
      <c r="E201" s="999"/>
      <c r="F201" s="1000"/>
      <c r="G201" s="998"/>
      <c r="H201" s="999"/>
      <c r="I201" s="999"/>
      <c r="J201" s="999"/>
      <c r="K201" s="1000"/>
    </row>
    <row r="202" spans="1:11" x14ac:dyDescent="0.25">
      <c r="A202" s="998"/>
      <c r="B202" s="999"/>
      <c r="C202" s="999"/>
      <c r="D202" s="999"/>
      <c r="E202" s="999"/>
      <c r="F202" s="1000"/>
      <c r="G202" s="998"/>
      <c r="H202" s="999"/>
      <c r="I202" s="999"/>
      <c r="J202" s="999"/>
      <c r="K202" s="1000"/>
    </row>
    <row r="203" spans="1:11" x14ac:dyDescent="0.25">
      <c r="A203" s="998"/>
      <c r="B203" s="999"/>
      <c r="C203" s="999"/>
      <c r="D203" s="999"/>
      <c r="E203" s="999"/>
      <c r="F203" s="1000"/>
      <c r="G203" s="998"/>
      <c r="H203" s="999"/>
      <c r="I203" s="999"/>
      <c r="J203" s="999"/>
      <c r="K203" s="1000"/>
    </row>
    <row r="204" spans="1:11" x14ac:dyDescent="0.25">
      <c r="A204" s="998"/>
      <c r="B204" s="999"/>
      <c r="C204" s="999"/>
      <c r="D204" s="999"/>
      <c r="E204" s="999"/>
      <c r="F204" s="1000"/>
      <c r="G204" s="998"/>
      <c r="H204" s="999"/>
      <c r="I204" s="999"/>
      <c r="J204" s="999"/>
      <c r="K204" s="1000"/>
    </row>
    <row r="205" spans="1:11" x14ac:dyDescent="0.25">
      <c r="A205" s="998"/>
      <c r="B205" s="999"/>
      <c r="C205" s="999"/>
      <c r="D205" s="999"/>
      <c r="E205" s="999"/>
      <c r="F205" s="1000"/>
      <c r="G205" s="998"/>
      <c r="H205" s="999"/>
      <c r="I205" s="999"/>
      <c r="J205" s="999"/>
      <c r="K205" s="1000"/>
    </row>
    <row r="206" spans="1:11" x14ac:dyDescent="0.25">
      <c r="A206" s="998"/>
      <c r="B206" s="999"/>
      <c r="C206" s="999"/>
      <c r="D206" s="999"/>
      <c r="E206" s="999"/>
      <c r="F206" s="1000"/>
      <c r="G206" s="998"/>
      <c r="H206" s="999"/>
      <c r="I206" s="999"/>
      <c r="J206" s="999"/>
      <c r="K206" s="1000"/>
    </row>
    <row r="207" spans="1:11" x14ac:dyDescent="0.25">
      <c r="A207" s="998"/>
      <c r="B207" s="999"/>
      <c r="C207" s="999"/>
      <c r="D207" s="999"/>
      <c r="E207" s="999"/>
      <c r="F207" s="1000"/>
      <c r="G207" s="998"/>
      <c r="H207" s="999"/>
      <c r="I207" s="999"/>
      <c r="J207" s="999"/>
      <c r="K207" s="1000"/>
    </row>
    <row r="208" spans="1:11" x14ac:dyDescent="0.25">
      <c r="A208" s="998"/>
      <c r="B208" s="999"/>
      <c r="C208" s="999"/>
      <c r="D208" s="999"/>
      <c r="E208" s="999"/>
      <c r="F208" s="1000"/>
      <c r="G208" s="998"/>
      <c r="H208" s="999"/>
      <c r="I208" s="999"/>
      <c r="J208" s="999"/>
      <c r="K208" s="1000"/>
    </row>
    <row r="209" spans="1:11" x14ac:dyDescent="0.25">
      <c r="A209" s="998"/>
      <c r="B209" s="999"/>
      <c r="C209" s="999"/>
      <c r="D209" s="999"/>
      <c r="E209" s="999"/>
      <c r="F209" s="1000"/>
      <c r="G209" s="998"/>
      <c r="H209" s="999"/>
      <c r="I209" s="999"/>
      <c r="J209" s="999"/>
      <c r="K209" s="1000"/>
    </row>
    <row r="210" spans="1:11" x14ac:dyDescent="0.25">
      <c r="A210" s="998"/>
      <c r="B210" s="999"/>
      <c r="C210" s="999"/>
      <c r="D210" s="999"/>
      <c r="E210" s="999"/>
      <c r="F210" s="1000"/>
      <c r="G210" s="998"/>
      <c r="H210" s="999"/>
      <c r="I210" s="999"/>
      <c r="J210" s="999"/>
      <c r="K210" s="1000"/>
    </row>
    <row r="211" spans="1:11" ht="15.75" thickBot="1" x14ac:dyDescent="0.3">
      <c r="A211" s="998"/>
      <c r="B211" s="999"/>
      <c r="C211" s="999"/>
      <c r="D211" s="999"/>
      <c r="E211" s="999"/>
      <c r="F211" s="1000"/>
      <c r="G211" s="998"/>
      <c r="H211" s="999"/>
      <c r="I211" s="999"/>
      <c r="J211" s="999"/>
      <c r="K211" s="1000"/>
    </row>
    <row r="212" spans="1:11" x14ac:dyDescent="0.25">
      <c r="A212" s="1045" t="s">
        <v>1165</v>
      </c>
      <c r="B212" s="1046"/>
      <c r="C212" s="1046"/>
      <c r="D212" s="1046"/>
      <c r="E212" s="1046"/>
      <c r="F212" s="1047"/>
      <c r="G212" s="1051" t="s">
        <v>1166</v>
      </c>
      <c r="H212" s="1052"/>
      <c r="I212" s="1052"/>
      <c r="J212" s="1052"/>
      <c r="K212" s="1053"/>
    </row>
    <row r="213" spans="1:11" ht="15.75" thickBot="1" x14ac:dyDescent="0.3">
      <c r="A213" s="1048"/>
      <c r="B213" s="1049"/>
      <c r="C213" s="1049"/>
      <c r="D213" s="1049"/>
      <c r="E213" s="1049"/>
      <c r="F213" s="1050"/>
      <c r="G213" s="1054"/>
      <c r="H213" s="1055"/>
      <c r="I213" s="1055"/>
      <c r="J213" s="1055"/>
      <c r="K213" s="1056"/>
    </row>
    <row r="214" spans="1:11" ht="15" customHeight="1" x14ac:dyDescent="0.25">
      <c r="A214" s="995" t="s">
        <v>606</v>
      </c>
      <c r="B214" s="996"/>
      <c r="C214" s="996"/>
      <c r="D214" s="996"/>
      <c r="E214" s="996"/>
      <c r="F214" s="997"/>
      <c r="G214" s="995" t="s">
        <v>607</v>
      </c>
      <c r="H214" s="996"/>
      <c r="I214" s="996"/>
      <c r="J214" s="996"/>
      <c r="K214" s="997"/>
    </row>
    <row r="215" spans="1:11" ht="15" customHeight="1" x14ac:dyDescent="0.25">
      <c r="A215" s="998"/>
      <c r="B215" s="999"/>
      <c r="C215" s="999"/>
      <c r="D215" s="999"/>
      <c r="E215" s="999"/>
      <c r="F215" s="1000"/>
      <c r="G215" s="998"/>
      <c r="H215" s="999"/>
      <c r="I215" s="999"/>
      <c r="J215" s="999"/>
      <c r="K215" s="1000"/>
    </row>
    <row r="216" spans="1:11" ht="15" customHeight="1" x14ac:dyDescent="0.25">
      <c r="A216" s="998"/>
      <c r="B216" s="999"/>
      <c r="C216" s="999"/>
      <c r="D216" s="999"/>
      <c r="E216" s="999"/>
      <c r="F216" s="1000"/>
      <c r="G216" s="998"/>
      <c r="H216" s="999"/>
      <c r="I216" s="999"/>
      <c r="J216" s="999"/>
      <c r="K216" s="1000"/>
    </row>
    <row r="217" spans="1:11" ht="15" customHeight="1" x14ac:dyDescent="0.25">
      <c r="A217" s="998"/>
      <c r="B217" s="999"/>
      <c r="C217" s="999"/>
      <c r="D217" s="999"/>
      <c r="E217" s="999"/>
      <c r="F217" s="1000"/>
      <c r="G217" s="998"/>
      <c r="H217" s="999"/>
      <c r="I217" s="999"/>
      <c r="J217" s="999"/>
      <c r="K217" s="1000"/>
    </row>
    <row r="218" spans="1:11" ht="15" customHeight="1" x14ac:dyDescent="0.25">
      <c r="A218" s="998"/>
      <c r="B218" s="999"/>
      <c r="C218" s="999"/>
      <c r="D218" s="999"/>
      <c r="E218" s="999"/>
      <c r="F218" s="1000"/>
      <c r="G218" s="998"/>
      <c r="H218" s="999"/>
      <c r="I218" s="999"/>
      <c r="J218" s="999"/>
      <c r="K218" s="1000"/>
    </row>
    <row r="219" spans="1:11" ht="15" customHeight="1" x14ac:dyDescent="0.25">
      <c r="A219" s="998"/>
      <c r="B219" s="999"/>
      <c r="C219" s="999"/>
      <c r="D219" s="999"/>
      <c r="E219" s="999"/>
      <c r="F219" s="1000"/>
      <c r="G219" s="998"/>
      <c r="H219" s="999"/>
      <c r="I219" s="999"/>
      <c r="J219" s="999"/>
      <c r="K219" s="1000"/>
    </row>
    <row r="220" spans="1:11" ht="15" customHeight="1" x14ac:dyDescent="0.25">
      <c r="A220" s="998"/>
      <c r="B220" s="999"/>
      <c r="C220" s="999"/>
      <c r="D220" s="999"/>
      <c r="E220" s="999"/>
      <c r="F220" s="1000"/>
      <c r="G220" s="998"/>
      <c r="H220" s="999"/>
      <c r="I220" s="999"/>
      <c r="J220" s="999"/>
      <c r="K220" s="1000"/>
    </row>
    <row r="221" spans="1:11" ht="15" customHeight="1" x14ac:dyDescent="0.25">
      <c r="A221" s="998"/>
      <c r="B221" s="999"/>
      <c r="C221" s="999"/>
      <c r="D221" s="999"/>
      <c r="E221" s="999"/>
      <c r="F221" s="1000"/>
      <c r="G221" s="998"/>
      <c r="H221" s="999"/>
      <c r="I221" s="999"/>
      <c r="J221" s="999"/>
      <c r="K221" s="1000"/>
    </row>
    <row r="222" spans="1:11" ht="15" customHeight="1" x14ac:dyDescent="0.25">
      <c r="A222" s="998"/>
      <c r="B222" s="999"/>
      <c r="C222" s="999"/>
      <c r="D222" s="999"/>
      <c r="E222" s="999"/>
      <c r="F222" s="1000"/>
      <c r="G222" s="998"/>
      <c r="H222" s="999"/>
      <c r="I222" s="999"/>
      <c r="J222" s="999"/>
      <c r="K222" s="1000"/>
    </row>
    <row r="223" spans="1:11" ht="15" customHeight="1" x14ac:dyDescent="0.25">
      <c r="A223" s="998"/>
      <c r="B223" s="999"/>
      <c r="C223" s="999"/>
      <c r="D223" s="999"/>
      <c r="E223" s="999"/>
      <c r="F223" s="1000"/>
      <c r="G223" s="998"/>
      <c r="H223" s="999"/>
      <c r="I223" s="999"/>
      <c r="J223" s="999"/>
      <c r="K223" s="1000"/>
    </row>
    <row r="224" spans="1:11" ht="15" customHeight="1" x14ac:dyDescent="0.25">
      <c r="A224" s="998"/>
      <c r="B224" s="999"/>
      <c r="C224" s="999"/>
      <c r="D224" s="999"/>
      <c r="E224" s="999"/>
      <c r="F224" s="1000"/>
      <c r="G224" s="998"/>
      <c r="H224" s="999"/>
      <c r="I224" s="999"/>
      <c r="J224" s="999"/>
      <c r="K224" s="1000"/>
    </row>
    <row r="225" spans="1:11" ht="15" customHeight="1" x14ac:dyDescent="0.25">
      <c r="A225" s="998"/>
      <c r="B225" s="999"/>
      <c r="C225" s="999"/>
      <c r="D225" s="999"/>
      <c r="E225" s="999"/>
      <c r="F225" s="1000"/>
      <c r="G225" s="998"/>
      <c r="H225" s="999"/>
      <c r="I225" s="999"/>
      <c r="J225" s="999"/>
      <c r="K225" s="1000"/>
    </row>
    <row r="226" spans="1:11" ht="15" customHeight="1" x14ac:dyDescent="0.25">
      <c r="A226" s="998"/>
      <c r="B226" s="999"/>
      <c r="C226" s="999"/>
      <c r="D226" s="999"/>
      <c r="E226" s="999"/>
      <c r="F226" s="1000"/>
      <c r="G226" s="998"/>
      <c r="H226" s="999"/>
      <c r="I226" s="999"/>
      <c r="J226" s="999"/>
      <c r="K226" s="1000"/>
    </row>
    <row r="227" spans="1:11" ht="15" customHeight="1" thickBot="1" x14ac:dyDescent="0.3">
      <c r="A227" s="998"/>
      <c r="B227" s="999"/>
      <c r="C227" s="999"/>
      <c r="D227" s="999"/>
      <c r="E227" s="999"/>
      <c r="F227" s="1000"/>
      <c r="G227" s="998"/>
      <c r="H227" s="999"/>
      <c r="I227" s="999"/>
      <c r="J227" s="999"/>
      <c r="K227" s="1000"/>
    </row>
    <row r="228" spans="1:11" ht="15" customHeight="1" x14ac:dyDescent="0.25">
      <c r="A228" s="1045" t="s">
        <v>1167</v>
      </c>
      <c r="B228" s="1046"/>
      <c r="C228" s="1046"/>
      <c r="D228" s="1046"/>
      <c r="E228" s="1046"/>
      <c r="F228" s="1047"/>
      <c r="G228" s="1051" t="s">
        <v>1168</v>
      </c>
      <c r="H228" s="1052"/>
      <c r="I228" s="1052"/>
      <c r="J228" s="1052"/>
      <c r="K228" s="1053"/>
    </row>
    <row r="229" spans="1:11" ht="15" customHeight="1" thickBot="1" x14ac:dyDescent="0.3">
      <c r="A229" s="1048"/>
      <c r="B229" s="1049"/>
      <c r="C229" s="1049"/>
      <c r="D229" s="1049"/>
      <c r="E229" s="1049"/>
      <c r="F229" s="1050"/>
      <c r="G229" s="1054"/>
      <c r="H229" s="1055"/>
      <c r="I229" s="1055"/>
      <c r="J229" s="1055"/>
      <c r="K229" s="1056"/>
    </row>
    <row r="230" spans="1:11" ht="15" customHeight="1" x14ac:dyDescent="0.25">
      <c r="A230" s="995" t="s">
        <v>606</v>
      </c>
      <c r="B230" s="996"/>
      <c r="C230" s="996"/>
      <c r="D230" s="996"/>
      <c r="E230" s="996"/>
      <c r="F230" s="997"/>
      <c r="G230" s="995" t="s">
        <v>607</v>
      </c>
      <c r="H230" s="996"/>
      <c r="I230" s="996"/>
      <c r="J230" s="996"/>
      <c r="K230" s="997"/>
    </row>
    <row r="231" spans="1:11" ht="15" customHeight="1" x14ac:dyDescent="0.25">
      <c r="A231" s="998"/>
      <c r="B231" s="999"/>
      <c r="C231" s="999"/>
      <c r="D231" s="999"/>
      <c r="E231" s="999"/>
      <c r="F231" s="1000"/>
      <c r="G231" s="998"/>
      <c r="H231" s="999"/>
      <c r="I231" s="999"/>
      <c r="J231" s="999"/>
      <c r="K231" s="1000"/>
    </row>
    <row r="232" spans="1:11" ht="15" customHeight="1" x14ac:dyDescent="0.25">
      <c r="A232" s="998"/>
      <c r="B232" s="999"/>
      <c r="C232" s="999"/>
      <c r="D232" s="999"/>
      <c r="E232" s="999"/>
      <c r="F232" s="1000"/>
      <c r="G232" s="998"/>
      <c r="H232" s="999"/>
      <c r="I232" s="999"/>
      <c r="J232" s="999"/>
      <c r="K232" s="1000"/>
    </row>
    <row r="233" spans="1:11" ht="15" customHeight="1" x14ac:dyDescent="0.25">
      <c r="A233" s="998"/>
      <c r="B233" s="999"/>
      <c r="C233" s="999"/>
      <c r="D233" s="999"/>
      <c r="E233" s="999"/>
      <c r="F233" s="1000"/>
      <c r="G233" s="998"/>
      <c r="H233" s="999"/>
      <c r="I233" s="999"/>
      <c r="J233" s="999"/>
      <c r="K233" s="1000"/>
    </row>
    <row r="234" spans="1:11" ht="15" customHeight="1" x14ac:dyDescent="0.25">
      <c r="A234" s="998"/>
      <c r="B234" s="999"/>
      <c r="C234" s="999"/>
      <c r="D234" s="999"/>
      <c r="E234" s="999"/>
      <c r="F234" s="1000"/>
      <c r="G234" s="998"/>
      <c r="H234" s="999"/>
      <c r="I234" s="999"/>
      <c r="J234" s="999"/>
      <c r="K234" s="1000"/>
    </row>
    <row r="235" spans="1:11" ht="15" customHeight="1" x14ac:dyDescent="0.25">
      <c r="A235" s="998"/>
      <c r="B235" s="999"/>
      <c r="C235" s="999"/>
      <c r="D235" s="999"/>
      <c r="E235" s="999"/>
      <c r="F235" s="1000"/>
      <c r="G235" s="998"/>
      <c r="H235" s="999"/>
      <c r="I235" s="999"/>
      <c r="J235" s="999"/>
      <c r="K235" s="1000"/>
    </row>
    <row r="236" spans="1:11" ht="15" customHeight="1" x14ac:dyDescent="0.25">
      <c r="A236" s="998"/>
      <c r="B236" s="999"/>
      <c r="C236" s="999"/>
      <c r="D236" s="999"/>
      <c r="E236" s="999"/>
      <c r="F236" s="1000"/>
      <c r="G236" s="998"/>
      <c r="H236" s="999"/>
      <c r="I236" s="999"/>
      <c r="J236" s="999"/>
      <c r="K236" s="1000"/>
    </row>
    <row r="237" spans="1:11" ht="15" customHeight="1" x14ac:dyDescent="0.25">
      <c r="A237" s="998"/>
      <c r="B237" s="999"/>
      <c r="C237" s="999"/>
      <c r="D237" s="999"/>
      <c r="E237" s="999"/>
      <c r="F237" s="1000"/>
      <c r="G237" s="998"/>
      <c r="H237" s="999"/>
      <c r="I237" s="999"/>
      <c r="J237" s="999"/>
      <c r="K237" s="1000"/>
    </row>
    <row r="238" spans="1:11" ht="15" customHeight="1" x14ac:dyDescent="0.25">
      <c r="A238" s="998"/>
      <c r="B238" s="999"/>
      <c r="C238" s="999"/>
      <c r="D238" s="999"/>
      <c r="E238" s="999"/>
      <c r="F238" s="1000"/>
      <c r="G238" s="998"/>
      <c r="H238" s="999"/>
      <c r="I238" s="999"/>
      <c r="J238" s="999"/>
      <c r="K238" s="1000"/>
    </row>
    <row r="239" spans="1:11" ht="15" customHeight="1" x14ac:dyDescent="0.25">
      <c r="A239" s="998"/>
      <c r="B239" s="999"/>
      <c r="C239" s="999"/>
      <c r="D239" s="999"/>
      <c r="E239" s="999"/>
      <c r="F239" s="1000"/>
      <c r="G239" s="998"/>
      <c r="H239" s="999"/>
      <c r="I239" s="999"/>
      <c r="J239" s="999"/>
      <c r="K239" s="1000"/>
    </row>
    <row r="240" spans="1:11" ht="15" customHeight="1" x14ac:dyDescent="0.25">
      <c r="A240" s="998"/>
      <c r="B240" s="999"/>
      <c r="C240" s="999"/>
      <c r="D240" s="999"/>
      <c r="E240" s="999"/>
      <c r="F240" s="1000"/>
      <c r="G240" s="998"/>
      <c r="H240" s="999"/>
      <c r="I240" s="999"/>
      <c r="J240" s="999"/>
      <c r="K240" s="1000"/>
    </row>
    <row r="241" spans="1:11" ht="15" customHeight="1" x14ac:dyDescent="0.25">
      <c r="A241" s="998"/>
      <c r="B241" s="999"/>
      <c r="C241" s="999"/>
      <c r="D241" s="999"/>
      <c r="E241" s="999"/>
      <c r="F241" s="1000"/>
      <c r="G241" s="998"/>
      <c r="H241" s="999"/>
      <c r="I241" s="999"/>
      <c r="J241" s="999"/>
      <c r="K241" s="1000"/>
    </row>
    <row r="242" spans="1:11" ht="15" customHeight="1" x14ac:dyDescent="0.25">
      <c r="A242" s="998"/>
      <c r="B242" s="999"/>
      <c r="C242" s="999"/>
      <c r="D242" s="999"/>
      <c r="E242" s="999"/>
      <c r="F242" s="1000"/>
      <c r="G242" s="998"/>
      <c r="H242" s="999"/>
      <c r="I242" s="999"/>
      <c r="J242" s="999"/>
      <c r="K242" s="1000"/>
    </row>
    <row r="243" spans="1:11" ht="15" customHeight="1" thickBot="1" x14ac:dyDescent="0.3">
      <c r="A243" s="998"/>
      <c r="B243" s="999"/>
      <c r="C243" s="999"/>
      <c r="D243" s="999"/>
      <c r="E243" s="999"/>
      <c r="F243" s="1000"/>
      <c r="G243" s="998"/>
      <c r="H243" s="999"/>
      <c r="I243" s="999"/>
      <c r="J243" s="999"/>
      <c r="K243" s="1000"/>
    </row>
    <row r="244" spans="1:11" ht="15" customHeight="1" x14ac:dyDescent="0.25">
      <c r="A244" s="1045" t="s">
        <v>1169</v>
      </c>
      <c r="B244" s="1046"/>
      <c r="C244" s="1046"/>
      <c r="D244" s="1046"/>
      <c r="E244" s="1046"/>
      <c r="F244" s="1047"/>
      <c r="G244" s="1051" t="s">
        <v>1170</v>
      </c>
      <c r="H244" s="1052"/>
      <c r="I244" s="1052"/>
      <c r="J244" s="1052"/>
      <c r="K244" s="1053"/>
    </row>
    <row r="245" spans="1:11" ht="15" customHeight="1" thickBot="1" x14ac:dyDescent="0.3">
      <c r="A245" s="1048"/>
      <c r="B245" s="1049"/>
      <c r="C245" s="1049"/>
      <c r="D245" s="1049"/>
      <c r="E245" s="1049"/>
      <c r="F245" s="1050"/>
      <c r="G245" s="1054"/>
      <c r="H245" s="1055"/>
      <c r="I245" s="1055"/>
      <c r="J245" s="1055"/>
      <c r="K245" s="1056"/>
    </row>
    <row r="246" spans="1:11" ht="15.75" hidden="1" thickBot="1" x14ac:dyDescent="0.3">
      <c r="A246" s="995" t="s">
        <v>608</v>
      </c>
      <c r="B246" s="996"/>
      <c r="C246" s="996"/>
      <c r="D246" s="996"/>
      <c r="E246" s="996"/>
      <c r="F246" s="997"/>
      <c r="G246" s="995" t="s">
        <v>609</v>
      </c>
      <c r="H246" s="996"/>
      <c r="I246" s="996"/>
      <c r="J246" s="996"/>
      <c r="K246" s="997"/>
    </row>
    <row r="247" spans="1:11" ht="15.75" hidden="1" thickBot="1" x14ac:dyDescent="0.3">
      <c r="A247" s="998"/>
      <c r="B247" s="999"/>
      <c r="C247" s="999"/>
      <c r="D247" s="999"/>
      <c r="E247" s="999"/>
      <c r="F247" s="1000"/>
      <c r="G247" s="998"/>
      <c r="H247" s="999"/>
      <c r="I247" s="999"/>
      <c r="J247" s="999"/>
      <c r="K247" s="1000"/>
    </row>
    <row r="248" spans="1:11" ht="15.75" hidden="1" thickBot="1" x14ac:dyDescent="0.3">
      <c r="A248" s="998"/>
      <c r="B248" s="999"/>
      <c r="C248" s="999"/>
      <c r="D248" s="999"/>
      <c r="E248" s="999"/>
      <c r="F248" s="1000"/>
      <c r="G248" s="998"/>
      <c r="H248" s="999"/>
      <c r="I248" s="999"/>
      <c r="J248" s="999"/>
      <c r="K248" s="1000"/>
    </row>
    <row r="249" spans="1:11" ht="15.75" hidden="1" thickBot="1" x14ac:dyDescent="0.3">
      <c r="A249" s="998"/>
      <c r="B249" s="999"/>
      <c r="C249" s="999"/>
      <c r="D249" s="999"/>
      <c r="E249" s="999"/>
      <c r="F249" s="1000"/>
      <c r="G249" s="998"/>
      <c r="H249" s="999"/>
      <c r="I249" s="999"/>
      <c r="J249" s="999"/>
      <c r="K249" s="1000"/>
    </row>
    <row r="250" spans="1:11" ht="15.75" hidden="1" thickBot="1" x14ac:dyDescent="0.3">
      <c r="A250" s="998"/>
      <c r="B250" s="999"/>
      <c r="C250" s="999"/>
      <c r="D250" s="999"/>
      <c r="E250" s="999"/>
      <c r="F250" s="1000"/>
      <c r="G250" s="998"/>
      <c r="H250" s="999"/>
      <c r="I250" s="999"/>
      <c r="J250" s="999"/>
      <c r="K250" s="1000"/>
    </row>
    <row r="251" spans="1:11" ht="15.75" hidden="1" thickBot="1" x14ac:dyDescent="0.3">
      <c r="A251" s="998"/>
      <c r="B251" s="999"/>
      <c r="C251" s="999"/>
      <c r="D251" s="999"/>
      <c r="E251" s="999"/>
      <c r="F251" s="1000"/>
      <c r="G251" s="998"/>
      <c r="H251" s="999"/>
      <c r="I251" s="999"/>
      <c r="J251" s="999"/>
      <c r="K251" s="1000"/>
    </row>
    <row r="252" spans="1:11" ht="15.75" hidden="1" thickBot="1" x14ac:dyDescent="0.3">
      <c r="A252" s="998"/>
      <c r="B252" s="999"/>
      <c r="C252" s="999"/>
      <c r="D252" s="999"/>
      <c r="E252" s="999"/>
      <c r="F252" s="1000"/>
      <c r="G252" s="998"/>
      <c r="H252" s="999"/>
      <c r="I252" s="999"/>
      <c r="J252" s="999"/>
      <c r="K252" s="1000"/>
    </row>
    <row r="253" spans="1:11" ht="15.75" hidden="1" thickBot="1" x14ac:dyDescent="0.3">
      <c r="A253" s="998"/>
      <c r="B253" s="999"/>
      <c r="C253" s="999"/>
      <c r="D253" s="999"/>
      <c r="E253" s="999"/>
      <c r="F253" s="1000"/>
      <c r="G253" s="998"/>
      <c r="H253" s="999"/>
      <c r="I253" s="999"/>
      <c r="J253" s="999"/>
      <c r="K253" s="1000"/>
    </row>
    <row r="254" spans="1:11" ht="15.75" hidden="1" thickBot="1" x14ac:dyDescent="0.3">
      <c r="A254" s="998"/>
      <c r="B254" s="999"/>
      <c r="C254" s="999"/>
      <c r="D254" s="999"/>
      <c r="E254" s="999"/>
      <c r="F254" s="1000"/>
      <c r="G254" s="998"/>
      <c r="H254" s="999"/>
      <c r="I254" s="999"/>
      <c r="J254" s="999"/>
      <c r="K254" s="1000"/>
    </row>
    <row r="255" spans="1:11" ht="15.75" hidden="1" thickBot="1" x14ac:dyDescent="0.3">
      <c r="A255" s="998"/>
      <c r="B255" s="999"/>
      <c r="C255" s="999"/>
      <c r="D255" s="999"/>
      <c r="E255" s="999"/>
      <c r="F255" s="1000"/>
      <c r="G255" s="998"/>
      <c r="H255" s="999"/>
      <c r="I255" s="999"/>
      <c r="J255" s="999"/>
      <c r="K255" s="1000"/>
    </row>
    <row r="256" spans="1:11" ht="15.75" hidden="1" thickBot="1" x14ac:dyDescent="0.3">
      <c r="A256" s="998"/>
      <c r="B256" s="999"/>
      <c r="C256" s="999"/>
      <c r="D256" s="999"/>
      <c r="E256" s="999"/>
      <c r="F256" s="1000"/>
      <c r="G256" s="998"/>
      <c r="H256" s="999"/>
      <c r="I256" s="999"/>
      <c r="J256" s="999"/>
      <c r="K256" s="1000"/>
    </row>
    <row r="257" spans="1:11" ht="15.75" hidden="1" thickBot="1" x14ac:dyDescent="0.3">
      <c r="A257" s="998"/>
      <c r="B257" s="999"/>
      <c r="C257" s="999"/>
      <c r="D257" s="999"/>
      <c r="E257" s="999"/>
      <c r="F257" s="1000"/>
      <c r="G257" s="998"/>
      <c r="H257" s="999"/>
      <c r="I257" s="999"/>
      <c r="J257" s="999"/>
      <c r="K257" s="1000"/>
    </row>
    <row r="258" spans="1:11" ht="15.75" hidden="1" thickBot="1" x14ac:dyDescent="0.3">
      <c r="A258" s="998"/>
      <c r="B258" s="999"/>
      <c r="C258" s="999"/>
      <c r="D258" s="999"/>
      <c r="E258" s="999"/>
      <c r="F258" s="1000"/>
      <c r="G258" s="998"/>
      <c r="H258" s="999"/>
      <c r="I258" s="999"/>
      <c r="J258" s="999"/>
      <c r="K258" s="1000"/>
    </row>
    <row r="259" spans="1:11" ht="15.75" hidden="1" thickBot="1" x14ac:dyDescent="0.3">
      <c r="A259" s="998"/>
      <c r="B259" s="999"/>
      <c r="C259" s="999"/>
      <c r="D259" s="999"/>
      <c r="E259" s="999"/>
      <c r="F259" s="1000"/>
      <c r="G259" s="998"/>
      <c r="H259" s="999"/>
      <c r="I259" s="999"/>
      <c r="J259" s="999"/>
      <c r="K259" s="1000"/>
    </row>
    <row r="260" spans="1:11" ht="15.75" hidden="1" thickBot="1" x14ac:dyDescent="0.3">
      <c r="A260" s="1051" t="s">
        <v>669</v>
      </c>
      <c r="B260" s="1052"/>
      <c r="C260" s="1052"/>
      <c r="D260" s="1052"/>
      <c r="E260" s="1052"/>
      <c r="F260" s="1053"/>
      <c r="G260" s="1051" t="s">
        <v>670</v>
      </c>
      <c r="H260" s="1052"/>
      <c r="I260" s="1052"/>
      <c r="J260" s="1052"/>
      <c r="K260" s="1053"/>
    </row>
    <row r="261" spans="1:11" ht="15.75" hidden="1" thickBot="1" x14ac:dyDescent="0.3">
      <c r="A261" s="1054"/>
      <c r="B261" s="1055"/>
      <c r="C261" s="1055"/>
      <c r="D261" s="1055"/>
      <c r="E261" s="1055"/>
      <c r="F261" s="1056"/>
      <c r="G261" s="1054"/>
      <c r="H261" s="1055"/>
      <c r="I261" s="1055"/>
      <c r="J261" s="1055"/>
      <c r="K261" s="1056"/>
    </row>
    <row r="262" spans="1:11" ht="15.75" hidden="1" thickBot="1" x14ac:dyDescent="0.3">
      <c r="A262" s="998" t="s">
        <v>545</v>
      </c>
      <c r="B262" s="999"/>
      <c r="C262" s="999"/>
      <c r="D262" s="999"/>
      <c r="E262" s="999"/>
      <c r="F262" s="1000"/>
      <c r="G262" s="998" t="s">
        <v>546</v>
      </c>
      <c r="H262" s="999"/>
      <c r="I262" s="999"/>
      <c r="J262" s="999"/>
      <c r="K262" s="1000"/>
    </row>
    <row r="263" spans="1:11" ht="15.75" hidden="1" thickBot="1" x14ac:dyDescent="0.3">
      <c r="A263" s="998"/>
      <c r="B263" s="999"/>
      <c r="C263" s="999"/>
      <c r="D263" s="999"/>
      <c r="E263" s="999"/>
      <c r="F263" s="1000"/>
      <c r="G263" s="998"/>
      <c r="H263" s="999"/>
      <c r="I263" s="999"/>
      <c r="J263" s="999"/>
      <c r="K263" s="1000"/>
    </row>
    <row r="264" spans="1:11" ht="15.75" hidden="1" thickBot="1" x14ac:dyDescent="0.3">
      <c r="A264" s="998"/>
      <c r="B264" s="999"/>
      <c r="C264" s="999"/>
      <c r="D264" s="999"/>
      <c r="E264" s="999"/>
      <c r="F264" s="1000"/>
      <c r="G264" s="998"/>
      <c r="H264" s="999"/>
      <c r="I264" s="999"/>
      <c r="J264" s="999"/>
      <c r="K264" s="1000"/>
    </row>
    <row r="265" spans="1:11" ht="15.75" hidden="1" thickBot="1" x14ac:dyDescent="0.3">
      <c r="A265" s="998"/>
      <c r="B265" s="999"/>
      <c r="C265" s="999"/>
      <c r="D265" s="999"/>
      <c r="E265" s="999"/>
      <c r="F265" s="1000"/>
      <c r="G265" s="998"/>
      <c r="H265" s="999"/>
      <c r="I265" s="999"/>
      <c r="J265" s="999"/>
      <c r="K265" s="1000"/>
    </row>
    <row r="266" spans="1:11" ht="15.75" hidden="1" thickBot="1" x14ac:dyDescent="0.3">
      <c r="A266" s="998"/>
      <c r="B266" s="999"/>
      <c r="C266" s="999"/>
      <c r="D266" s="999"/>
      <c r="E266" s="999"/>
      <c r="F266" s="1000"/>
      <c r="G266" s="998"/>
      <c r="H266" s="999"/>
      <c r="I266" s="999"/>
      <c r="J266" s="999"/>
      <c r="K266" s="1000"/>
    </row>
    <row r="267" spans="1:11" ht="15.75" hidden="1" thickBot="1" x14ac:dyDescent="0.3">
      <c r="A267" s="998"/>
      <c r="B267" s="999"/>
      <c r="C267" s="999"/>
      <c r="D267" s="999"/>
      <c r="E267" s="999"/>
      <c r="F267" s="1000"/>
      <c r="G267" s="998"/>
      <c r="H267" s="999"/>
      <c r="I267" s="999"/>
      <c r="J267" s="999"/>
      <c r="K267" s="1000"/>
    </row>
    <row r="268" spans="1:11" ht="15.75" hidden="1" thickBot="1" x14ac:dyDescent="0.3">
      <c r="A268" s="998"/>
      <c r="B268" s="999"/>
      <c r="C268" s="999"/>
      <c r="D268" s="999"/>
      <c r="E268" s="999"/>
      <c r="F268" s="1000"/>
      <c r="G268" s="998"/>
      <c r="H268" s="999"/>
      <c r="I268" s="999"/>
      <c r="J268" s="999"/>
      <c r="K268" s="1000"/>
    </row>
    <row r="269" spans="1:11" ht="15.75" hidden="1" thickBot="1" x14ac:dyDescent="0.3">
      <c r="A269" s="998"/>
      <c r="B269" s="999"/>
      <c r="C269" s="999"/>
      <c r="D269" s="999"/>
      <c r="E269" s="999"/>
      <c r="F269" s="1000"/>
      <c r="G269" s="998"/>
      <c r="H269" s="999"/>
      <c r="I269" s="999"/>
      <c r="J269" s="999"/>
      <c r="K269" s="1000"/>
    </row>
    <row r="270" spans="1:11" ht="15.75" hidden="1" thickBot="1" x14ac:dyDescent="0.3">
      <c r="A270" s="998"/>
      <c r="B270" s="999"/>
      <c r="C270" s="999"/>
      <c r="D270" s="999"/>
      <c r="E270" s="999"/>
      <c r="F270" s="1000"/>
      <c r="G270" s="998"/>
      <c r="H270" s="999"/>
      <c r="I270" s="999"/>
      <c r="J270" s="999"/>
      <c r="K270" s="1000"/>
    </row>
    <row r="271" spans="1:11" ht="15.75" hidden="1" thickBot="1" x14ac:dyDescent="0.3">
      <c r="A271" s="998"/>
      <c r="B271" s="999"/>
      <c r="C271" s="999"/>
      <c r="D271" s="999"/>
      <c r="E271" s="999"/>
      <c r="F271" s="1000"/>
      <c r="G271" s="998"/>
      <c r="H271" s="999"/>
      <c r="I271" s="999"/>
      <c r="J271" s="999"/>
      <c r="K271" s="1000"/>
    </row>
    <row r="272" spans="1:11" ht="15.75" hidden="1" thickBot="1" x14ac:dyDescent="0.3">
      <c r="A272" s="998"/>
      <c r="B272" s="999"/>
      <c r="C272" s="999"/>
      <c r="D272" s="999"/>
      <c r="E272" s="999"/>
      <c r="F272" s="1000"/>
      <c r="G272" s="998"/>
      <c r="H272" s="999"/>
      <c r="I272" s="999"/>
      <c r="J272" s="999"/>
      <c r="K272" s="1000"/>
    </row>
    <row r="273" spans="1:11" ht="15.75" hidden="1" thickBot="1" x14ac:dyDescent="0.3">
      <c r="A273" s="998"/>
      <c r="B273" s="999"/>
      <c r="C273" s="999"/>
      <c r="D273" s="999"/>
      <c r="E273" s="999"/>
      <c r="F273" s="1000"/>
      <c r="G273" s="998"/>
      <c r="H273" s="999"/>
      <c r="I273" s="999"/>
      <c r="J273" s="999"/>
      <c r="K273" s="1000"/>
    </row>
    <row r="274" spans="1:11" ht="15.75" hidden="1" thickBot="1" x14ac:dyDescent="0.3">
      <c r="A274" s="998"/>
      <c r="B274" s="999"/>
      <c r="C274" s="999"/>
      <c r="D274" s="999"/>
      <c r="E274" s="999"/>
      <c r="F274" s="1000"/>
      <c r="G274" s="998"/>
      <c r="H274" s="999"/>
      <c r="I274" s="999"/>
      <c r="J274" s="999"/>
      <c r="K274" s="1000"/>
    </row>
    <row r="275" spans="1:11" ht="15.75" hidden="1" thickBot="1" x14ac:dyDescent="0.3">
      <c r="A275" s="998"/>
      <c r="B275" s="999"/>
      <c r="C275" s="999"/>
      <c r="D275" s="999"/>
      <c r="E275" s="999"/>
      <c r="F275" s="1000"/>
      <c r="G275" s="998"/>
      <c r="H275" s="999"/>
      <c r="I275" s="999"/>
      <c r="J275" s="999"/>
      <c r="K275" s="1000"/>
    </row>
    <row r="276" spans="1:11" ht="15.75" hidden="1" thickBot="1" x14ac:dyDescent="0.3">
      <c r="A276" s="1045" t="s">
        <v>671</v>
      </c>
      <c r="B276" s="1046"/>
      <c r="C276" s="1046"/>
      <c r="D276" s="1046"/>
      <c r="E276" s="1046"/>
      <c r="F276" s="1047"/>
      <c r="G276" s="1051" t="s">
        <v>672</v>
      </c>
      <c r="H276" s="1052"/>
      <c r="I276" s="1052"/>
      <c r="J276" s="1052"/>
      <c r="K276" s="1053"/>
    </row>
    <row r="277" spans="1:11" ht="15.75" hidden="1" thickBot="1" x14ac:dyDescent="0.3">
      <c r="A277" s="1048"/>
      <c r="B277" s="1049"/>
      <c r="C277" s="1049"/>
      <c r="D277" s="1049"/>
      <c r="E277" s="1049"/>
      <c r="F277" s="1050"/>
      <c r="G277" s="1054"/>
      <c r="H277" s="1055"/>
      <c r="I277" s="1055"/>
      <c r="J277" s="1055"/>
      <c r="K277" s="1056"/>
    </row>
    <row r="278" spans="1:11" ht="15.75" hidden="1" thickBot="1" x14ac:dyDescent="0.3">
      <c r="A278" s="995" t="s">
        <v>606</v>
      </c>
      <c r="B278" s="996"/>
      <c r="C278" s="996"/>
      <c r="D278" s="996"/>
      <c r="E278" s="996"/>
      <c r="F278" s="997"/>
      <c r="G278" s="995" t="s">
        <v>607</v>
      </c>
      <c r="H278" s="996"/>
      <c r="I278" s="996"/>
      <c r="J278" s="996"/>
      <c r="K278" s="997"/>
    </row>
    <row r="279" spans="1:11" ht="15.75" hidden="1" thickBot="1" x14ac:dyDescent="0.3">
      <c r="A279" s="998"/>
      <c r="B279" s="999"/>
      <c r="C279" s="999"/>
      <c r="D279" s="999"/>
      <c r="E279" s="999"/>
      <c r="F279" s="1000"/>
      <c r="G279" s="998"/>
      <c r="H279" s="999"/>
      <c r="I279" s="999"/>
      <c r="J279" s="999"/>
      <c r="K279" s="1000"/>
    </row>
    <row r="280" spans="1:11" ht="15.75" hidden="1" thickBot="1" x14ac:dyDescent="0.3">
      <c r="A280" s="998"/>
      <c r="B280" s="999"/>
      <c r="C280" s="999"/>
      <c r="D280" s="999"/>
      <c r="E280" s="999"/>
      <c r="F280" s="1000"/>
      <c r="G280" s="998"/>
      <c r="H280" s="999"/>
      <c r="I280" s="999"/>
      <c r="J280" s="999"/>
      <c r="K280" s="1000"/>
    </row>
    <row r="281" spans="1:11" ht="15.75" hidden="1" thickBot="1" x14ac:dyDescent="0.3">
      <c r="A281" s="998"/>
      <c r="B281" s="999"/>
      <c r="C281" s="999"/>
      <c r="D281" s="999"/>
      <c r="E281" s="999"/>
      <c r="F281" s="1000"/>
      <c r="G281" s="998"/>
      <c r="H281" s="999"/>
      <c r="I281" s="999"/>
      <c r="J281" s="999"/>
      <c r="K281" s="1000"/>
    </row>
    <row r="282" spans="1:11" ht="15.75" hidden="1" thickBot="1" x14ac:dyDescent="0.3">
      <c r="A282" s="998"/>
      <c r="B282" s="999"/>
      <c r="C282" s="999"/>
      <c r="D282" s="999"/>
      <c r="E282" s="999"/>
      <c r="F282" s="1000"/>
      <c r="G282" s="998"/>
      <c r="H282" s="999"/>
      <c r="I282" s="999"/>
      <c r="J282" s="999"/>
      <c r="K282" s="1000"/>
    </row>
    <row r="283" spans="1:11" ht="15.75" hidden="1" thickBot="1" x14ac:dyDescent="0.3">
      <c r="A283" s="998"/>
      <c r="B283" s="999"/>
      <c r="C283" s="999"/>
      <c r="D283" s="999"/>
      <c r="E283" s="999"/>
      <c r="F283" s="1000"/>
      <c r="G283" s="998"/>
      <c r="H283" s="999"/>
      <c r="I283" s="999"/>
      <c r="J283" s="999"/>
      <c r="K283" s="1000"/>
    </row>
    <row r="284" spans="1:11" ht="15.75" hidden="1" thickBot="1" x14ac:dyDescent="0.3">
      <c r="A284" s="998"/>
      <c r="B284" s="999"/>
      <c r="C284" s="999"/>
      <c r="D284" s="999"/>
      <c r="E284" s="999"/>
      <c r="F284" s="1000"/>
      <c r="G284" s="998"/>
      <c r="H284" s="999"/>
      <c r="I284" s="999"/>
      <c r="J284" s="999"/>
      <c r="K284" s="1000"/>
    </row>
    <row r="285" spans="1:11" ht="15.75" hidden="1" thickBot="1" x14ac:dyDescent="0.3">
      <c r="A285" s="998"/>
      <c r="B285" s="999"/>
      <c r="C285" s="999"/>
      <c r="D285" s="999"/>
      <c r="E285" s="999"/>
      <c r="F285" s="1000"/>
      <c r="G285" s="998"/>
      <c r="H285" s="999"/>
      <c r="I285" s="999"/>
      <c r="J285" s="999"/>
      <c r="K285" s="1000"/>
    </row>
    <row r="286" spans="1:11" ht="15.75" hidden="1" thickBot="1" x14ac:dyDescent="0.3">
      <c r="A286" s="998"/>
      <c r="B286" s="999"/>
      <c r="C286" s="999"/>
      <c r="D286" s="999"/>
      <c r="E286" s="999"/>
      <c r="F286" s="1000"/>
      <c r="G286" s="998"/>
      <c r="H286" s="999"/>
      <c r="I286" s="999"/>
      <c r="J286" s="999"/>
      <c r="K286" s="1000"/>
    </row>
    <row r="287" spans="1:11" ht="15.75" hidden="1" thickBot="1" x14ac:dyDescent="0.3">
      <c r="A287" s="998"/>
      <c r="B287" s="999"/>
      <c r="C287" s="999"/>
      <c r="D287" s="999"/>
      <c r="E287" s="999"/>
      <c r="F287" s="1000"/>
      <c r="G287" s="998"/>
      <c r="H287" s="999"/>
      <c r="I287" s="999"/>
      <c r="J287" s="999"/>
      <c r="K287" s="1000"/>
    </row>
    <row r="288" spans="1:11" ht="15.75" hidden="1" thickBot="1" x14ac:dyDescent="0.3">
      <c r="A288" s="998"/>
      <c r="B288" s="999"/>
      <c r="C288" s="999"/>
      <c r="D288" s="999"/>
      <c r="E288" s="999"/>
      <c r="F288" s="1000"/>
      <c r="G288" s="998"/>
      <c r="H288" s="999"/>
      <c r="I288" s="999"/>
      <c r="J288" s="999"/>
      <c r="K288" s="1000"/>
    </row>
    <row r="289" spans="1:11" ht="15.75" hidden="1" thickBot="1" x14ac:dyDescent="0.3">
      <c r="A289" s="998"/>
      <c r="B289" s="999"/>
      <c r="C289" s="999"/>
      <c r="D289" s="999"/>
      <c r="E289" s="999"/>
      <c r="F289" s="1000"/>
      <c r="G289" s="998"/>
      <c r="H289" s="999"/>
      <c r="I289" s="999"/>
      <c r="J289" s="999"/>
      <c r="K289" s="1000"/>
    </row>
    <row r="290" spans="1:11" ht="15.75" hidden="1" thickBot="1" x14ac:dyDescent="0.3">
      <c r="A290" s="998"/>
      <c r="B290" s="999"/>
      <c r="C290" s="999"/>
      <c r="D290" s="999"/>
      <c r="E290" s="999"/>
      <c r="F290" s="1000"/>
      <c r="G290" s="998"/>
      <c r="H290" s="999"/>
      <c r="I290" s="999"/>
      <c r="J290" s="999"/>
      <c r="K290" s="1000"/>
    </row>
    <row r="291" spans="1:11" ht="15.75" hidden="1" thickBot="1" x14ac:dyDescent="0.3">
      <c r="A291" s="998"/>
      <c r="B291" s="999"/>
      <c r="C291" s="999"/>
      <c r="D291" s="999"/>
      <c r="E291" s="999"/>
      <c r="F291" s="1000"/>
      <c r="G291" s="998"/>
      <c r="H291" s="999"/>
      <c r="I291" s="999"/>
      <c r="J291" s="999"/>
      <c r="K291" s="1000"/>
    </row>
    <row r="292" spans="1:11" ht="15.75" hidden="1" thickBot="1" x14ac:dyDescent="0.3">
      <c r="A292" s="1045" t="s">
        <v>653</v>
      </c>
      <c r="B292" s="1046"/>
      <c r="C292" s="1046"/>
      <c r="D292" s="1046"/>
      <c r="E292" s="1046"/>
      <c r="F292" s="1047"/>
      <c r="G292" s="1051" t="s">
        <v>658</v>
      </c>
      <c r="H292" s="1052"/>
      <c r="I292" s="1052"/>
      <c r="J292" s="1052"/>
      <c r="K292" s="1053"/>
    </row>
    <row r="293" spans="1:11" ht="15.75" hidden="1" thickBot="1" x14ac:dyDescent="0.3">
      <c r="A293" s="1048"/>
      <c r="B293" s="1049"/>
      <c r="C293" s="1049"/>
      <c r="D293" s="1049"/>
      <c r="E293" s="1049"/>
      <c r="F293" s="1050"/>
      <c r="G293" s="1054"/>
      <c r="H293" s="1055"/>
      <c r="I293" s="1055"/>
      <c r="J293" s="1055"/>
      <c r="K293" s="1056"/>
    </row>
    <row r="294" spans="1:11" x14ac:dyDescent="0.25">
      <c r="A294" s="995" t="s">
        <v>608</v>
      </c>
      <c r="B294" s="996"/>
      <c r="C294" s="996"/>
      <c r="D294" s="996"/>
      <c r="E294" s="996"/>
      <c r="F294" s="997"/>
      <c r="G294" s="995" t="s">
        <v>609</v>
      </c>
      <c r="H294" s="996"/>
      <c r="I294" s="996"/>
      <c r="J294" s="996"/>
      <c r="K294" s="997"/>
    </row>
    <row r="295" spans="1:11" x14ac:dyDescent="0.25">
      <c r="A295" s="998"/>
      <c r="B295" s="999"/>
      <c r="C295" s="999"/>
      <c r="D295" s="999"/>
      <c r="E295" s="999"/>
      <c r="F295" s="1000"/>
      <c r="G295" s="998"/>
      <c r="H295" s="999"/>
      <c r="I295" s="999"/>
      <c r="J295" s="999"/>
      <c r="K295" s="1000"/>
    </row>
    <row r="296" spans="1:11" x14ac:dyDescent="0.25">
      <c r="A296" s="998"/>
      <c r="B296" s="999"/>
      <c r="C296" s="999"/>
      <c r="D296" s="999"/>
      <c r="E296" s="999"/>
      <c r="F296" s="1000"/>
      <c r="G296" s="998"/>
      <c r="H296" s="999"/>
      <c r="I296" s="999"/>
      <c r="J296" s="999"/>
      <c r="K296" s="1000"/>
    </row>
    <row r="297" spans="1:11" x14ac:dyDescent="0.25">
      <c r="A297" s="998"/>
      <c r="B297" s="999"/>
      <c r="C297" s="999"/>
      <c r="D297" s="999"/>
      <c r="E297" s="999"/>
      <c r="F297" s="1000"/>
      <c r="G297" s="998"/>
      <c r="H297" s="999"/>
      <c r="I297" s="999"/>
      <c r="J297" s="999"/>
      <c r="K297" s="1000"/>
    </row>
    <row r="298" spans="1:11" x14ac:dyDescent="0.25">
      <c r="A298" s="998"/>
      <c r="B298" s="999"/>
      <c r="C298" s="999"/>
      <c r="D298" s="999"/>
      <c r="E298" s="999"/>
      <c r="F298" s="1000"/>
      <c r="G298" s="998"/>
      <c r="H298" s="999"/>
      <c r="I298" s="999"/>
      <c r="J298" s="999"/>
      <c r="K298" s="1000"/>
    </row>
    <row r="299" spans="1:11" x14ac:dyDescent="0.25">
      <c r="A299" s="998"/>
      <c r="B299" s="999"/>
      <c r="C299" s="999"/>
      <c r="D299" s="999"/>
      <c r="E299" s="999"/>
      <c r="F299" s="1000"/>
      <c r="G299" s="998"/>
      <c r="H299" s="999"/>
      <c r="I299" s="999"/>
      <c r="J299" s="999"/>
      <c r="K299" s="1000"/>
    </row>
    <row r="300" spans="1:11" x14ac:dyDescent="0.25">
      <c r="A300" s="998"/>
      <c r="B300" s="999"/>
      <c r="C300" s="999"/>
      <c r="D300" s="999"/>
      <c r="E300" s="999"/>
      <c r="F300" s="1000"/>
      <c r="G300" s="998"/>
      <c r="H300" s="999"/>
      <c r="I300" s="999"/>
      <c r="J300" s="999"/>
      <c r="K300" s="1000"/>
    </row>
    <row r="301" spans="1:11" x14ac:dyDescent="0.25">
      <c r="A301" s="998"/>
      <c r="B301" s="999"/>
      <c r="C301" s="999"/>
      <c r="D301" s="999"/>
      <c r="E301" s="999"/>
      <c r="F301" s="1000"/>
      <c r="G301" s="998"/>
      <c r="H301" s="999"/>
      <c r="I301" s="999"/>
      <c r="J301" s="999"/>
      <c r="K301" s="1000"/>
    </row>
    <row r="302" spans="1:11" x14ac:dyDescent="0.25">
      <c r="A302" s="998"/>
      <c r="B302" s="999"/>
      <c r="C302" s="999"/>
      <c r="D302" s="999"/>
      <c r="E302" s="999"/>
      <c r="F302" s="1000"/>
      <c r="G302" s="998"/>
      <c r="H302" s="999"/>
      <c r="I302" s="999"/>
      <c r="J302" s="999"/>
      <c r="K302" s="1000"/>
    </row>
    <row r="303" spans="1:11" x14ac:dyDescent="0.25">
      <c r="A303" s="998"/>
      <c r="B303" s="999"/>
      <c r="C303" s="999"/>
      <c r="D303" s="999"/>
      <c r="E303" s="999"/>
      <c r="F303" s="1000"/>
      <c r="G303" s="998"/>
      <c r="H303" s="999"/>
      <c r="I303" s="999"/>
      <c r="J303" s="999"/>
      <c r="K303" s="1000"/>
    </row>
    <row r="304" spans="1:11" x14ac:dyDescent="0.25">
      <c r="A304" s="998"/>
      <c r="B304" s="999"/>
      <c r="C304" s="999"/>
      <c r="D304" s="999"/>
      <c r="E304" s="999"/>
      <c r="F304" s="1000"/>
      <c r="G304" s="998"/>
      <c r="H304" s="999"/>
      <c r="I304" s="999"/>
      <c r="J304" s="999"/>
      <c r="K304" s="1000"/>
    </row>
    <row r="305" spans="1:11" x14ac:dyDescent="0.25">
      <c r="A305" s="998"/>
      <c r="B305" s="999"/>
      <c r="C305" s="999"/>
      <c r="D305" s="999"/>
      <c r="E305" s="999"/>
      <c r="F305" s="1000"/>
      <c r="G305" s="998"/>
      <c r="H305" s="999"/>
      <c r="I305" s="999"/>
      <c r="J305" s="999"/>
      <c r="K305" s="1000"/>
    </row>
    <row r="306" spans="1:11" x14ac:dyDescent="0.25">
      <c r="A306" s="998"/>
      <c r="B306" s="999"/>
      <c r="C306" s="999"/>
      <c r="D306" s="999"/>
      <c r="E306" s="999"/>
      <c r="F306" s="1000"/>
      <c r="G306" s="998"/>
      <c r="H306" s="999"/>
      <c r="I306" s="999"/>
      <c r="J306" s="999"/>
      <c r="K306" s="1000"/>
    </row>
    <row r="307" spans="1:11" ht="15.75" thickBot="1" x14ac:dyDescent="0.3">
      <c r="A307" s="998"/>
      <c r="B307" s="999"/>
      <c r="C307" s="999"/>
      <c r="D307" s="999"/>
      <c r="E307" s="999"/>
      <c r="F307" s="1000"/>
      <c r="G307" s="998"/>
      <c r="H307" s="999"/>
      <c r="I307" s="999"/>
      <c r="J307" s="999"/>
      <c r="K307" s="1000"/>
    </row>
    <row r="308" spans="1:11" x14ac:dyDescent="0.25">
      <c r="A308" s="1051" t="s">
        <v>991</v>
      </c>
      <c r="B308" s="1052"/>
      <c r="C308" s="1052"/>
      <c r="D308" s="1052"/>
      <c r="E308" s="1052"/>
      <c r="F308" s="1053"/>
      <c r="G308" s="1051" t="s">
        <v>992</v>
      </c>
      <c r="H308" s="1052"/>
      <c r="I308" s="1052"/>
      <c r="J308" s="1052"/>
      <c r="K308" s="1053"/>
    </row>
    <row r="309" spans="1:11" ht="15.75" thickBot="1" x14ac:dyDescent="0.3">
      <c r="A309" s="1054"/>
      <c r="B309" s="1055"/>
      <c r="C309" s="1055"/>
      <c r="D309" s="1055"/>
      <c r="E309" s="1055"/>
      <c r="F309" s="1056"/>
      <c r="G309" s="1054"/>
      <c r="H309" s="1055"/>
      <c r="I309" s="1055"/>
      <c r="J309" s="1055"/>
      <c r="K309" s="1056"/>
    </row>
    <row r="310" spans="1:11" x14ac:dyDescent="0.25">
      <c r="A310" s="995" t="s">
        <v>608</v>
      </c>
      <c r="B310" s="996"/>
      <c r="C310" s="996"/>
      <c r="D310" s="996"/>
      <c r="E310" s="996"/>
      <c r="F310" s="997"/>
      <c r="G310" s="995" t="s">
        <v>609</v>
      </c>
      <c r="H310" s="996"/>
      <c r="I310" s="996"/>
      <c r="J310" s="996"/>
      <c r="K310" s="997"/>
    </row>
    <row r="311" spans="1:11" x14ac:dyDescent="0.25">
      <c r="A311" s="998"/>
      <c r="B311" s="999"/>
      <c r="C311" s="999"/>
      <c r="D311" s="999"/>
      <c r="E311" s="999"/>
      <c r="F311" s="1000"/>
      <c r="G311" s="998"/>
      <c r="H311" s="999"/>
      <c r="I311" s="999"/>
      <c r="J311" s="999"/>
      <c r="K311" s="1000"/>
    </row>
    <row r="312" spans="1:11" x14ac:dyDescent="0.25">
      <c r="A312" s="998"/>
      <c r="B312" s="999"/>
      <c r="C312" s="999"/>
      <c r="D312" s="999"/>
      <c r="E312" s="999"/>
      <c r="F312" s="1000"/>
      <c r="G312" s="998"/>
      <c r="H312" s="999"/>
      <c r="I312" s="999"/>
      <c r="J312" s="999"/>
      <c r="K312" s="1000"/>
    </row>
    <row r="313" spans="1:11" x14ac:dyDescent="0.25">
      <c r="A313" s="998"/>
      <c r="B313" s="999"/>
      <c r="C313" s="999"/>
      <c r="D313" s="999"/>
      <c r="E313" s="999"/>
      <c r="F313" s="1000"/>
      <c r="G313" s="998"/>
      <c r="H313" s="999"/>
      <c r="I313" s="999"/>
      <c r="J313" s="999"/>
      <c r="K313" s="1000"/>
    </row>
    <row r="314" spans="1:11" x14ac:dyDescent="0.25">
      <c r="A314" s="998"/>
      <c r="B314" s="999"/>
      <c r="C314" s="999"/>
      <c r="D314" s="999"/>
      <c r="E314" s="999"/>
      <c r="F314" s="1000"/>
      <c r="G314" s="998"/>
      <c r="H314" s="999"/>
      <c r="I314" s="999"/>
      <c r="J314" s="999"/>
      <c r="K314" s="1000"/>
    </row>
    <row r="315" spans="1:11" x14ac:dyDescent="0.25">
      <c r="A315" s="998"/>
      <c r="B315" s="999"/>
      <c r="C315" s="999"/>
      <c r="D315" s="999"/>
      <c r="E315" s="999"/>
      <c r="F315" s="1000"/>
      <c r="G315" s="998"/>
      <c r="H315" s="999"/>
      <c r="I315" s="999"/>
      <c r="J315" s="999"/>
      <c r="K315" s="1000"/>
    </row>
    <row r="316" spans="1:11" x14ac:dyDescent="0.25">
      <c r="A316" s="998"/>
      <c r="B316" s="999"/>
      <c r="C316" s="999"/>
      <c r="D316" s="999"/>
      <c r="E316" s="999"/>
      <c r="F316" s="1000"/>
      <c r="G316" s="998"/>
      <c r="H316" s="999"/>
      <c r="I316" s="999"/>
      <c r="J316" s="999"/>
      <c r="K316" s="1000"/>
    </row>
    <row r="317" spans="1:11" x14ac:dyDescent="0.25">
      <c r="A317" s="998"/>
      <c r="B317" s="999"/>
      <c r="C317" s="999"/>
      <c r="D317" s="999"/>
      <c r="E317" s="999"/>
      <c r="F317" s="1000"/>
      <c r="G317" s="998"/>
      <c r="H317" s="999"/>
      <c r="I317" s="999"/>
      <c r="J317" s="999"/>
      <c r="K317" s="1000"/>
    </row>
    <row r="318" spans="1:11" x14ac:dyDescent="0.25">
      <c r="A318" s="998"/>
      <c r="B318" s="999"/>
      <c r="C318" s="999"/>
      <c r="D318" s="999"/>
      <c r="E318" s="999"/>
      <c r="F318" s="1000"/>
      <c r="G318" s="998"/>
      <c r="H318" s="999"/>
      <c r="I318" s="999"/>
      <c r="J318" s="999"/>
      <c r="K318" s="1000"/>
    </row>
    <row r="319" spans="1:11" x14ac:dyDescent="0.25">
      <c r="A319" s="998"/>
      <c r="B319" s="999"/>
      <c r="C319" s="999"/>
      <c r="D319" s="999"/>
      <c r="E319" s="999"/>
      <c r="F319" s="1000"/>
      <c r="G319" s="998"/>
      <c r="H319" s="999"/>
      <c r="I319" s="999"/>
      <c r="J319" s="999"/>
      <c r="K319" s="1000"/>
    </row>
    <row r="320" spans="1:11" x14ac:dyDescent="0.25">
      <c r="A320" s="998"/>
      <c r="B320" s="999"/>
      <c r="C320" s="999"/>
      <c r="D320" s="999"/>
      <c r="E320" s="999"/>
      <c r="F320" s="1000"/>
      <c r="G320" s="998"/>
      <c r="H320" s="999"/>
      <c r="I320" s="999"/>
      <c r="J320" s="999"/>
      <c r="K320" s="1000"/>
    </row>
    <row r="321" spans="1:11" x14ac:dyDescent="0.25">
      <c r="A321" s="998"/>
      <c r="B321" s="999"/>
      <c r="C321" s="999"/>
      <c r="D321" s="999"/>
      <c r="E321" s="999"/>
      <c r="F321" s="1000"/>
      <c r="G321" s="998"/>
      <c r="H321" s="999"/>
      <c r="I321" s="999"/>
      <c r="J321" s="999"/>
      <c r="K321" s="1000"/>
    </row>
    <row r="322" spans="1:11" x14ac:dyDescent="0.25">
      <c r="A322" s="998"/>
      <c r="B322" s="999"/>
      <c r="C322" s="999"/>
      <c r="D322" s="999"/>
      <c r="E322" s="999"/>
      <c r="F322" s="1000"/>
      <c r="G322" s="998"/>
      <c r="H322" s="999"/>
      <c r="I322" s="999"/>
      <c r="J322" s="999"/>
      <c r="K322" s="1000"/>
    </row>
    <row r="323" spans="1:11" ht="15.75" thickBot="1" x14ac:dyDescent="0.3">
      <c r="A323" s="998"/>
      <c r="B323" s="999"/>
      <c r="C323" s="999"/>
      <c r="D323" s="999"/>
      <c r="E323" s="999"/>
      <c r="F323" s="1000"/>
      <c r="G323" s="998"/>
      <c r="H323" s="999"/>
      <c r="I323" s="999"/>
      <c r="J323" s="999"/>
      <c r="K323" s="1000"/>
    </row>
    <row r="324" spans="1:11" x14ac:dyDescent="0.25">
      <c r="A324" s="1051" t="s">
        <v>1171</v>
      </c>
      <c r="B324" s="1052"/>
      <c r="C324" s="1052"/>
      <c r="D324" s="1052"/>
      <c r="E324" s="1052"/>
      <c r="F324" s="1053"/>
      <c r="G324" s="1051" t="s">
        <v>1172</v>
      </c>
      <c r="H324" s="1052"/>
      <c r="I324" s="1052"/>
      <c r="J324" s="1052"/>
      <c r="K324" s="1053"/>
    </row>
    <row r="325" spans="1:11" ht="15.75" thickBot="1" x14ac:dyDescent="0.3">
      <c r="A325" s="1054"/>
      <c r="B325" s="1055"/>
      <c r="C325" s="1055"/>
      <c r="D325" s="1055"/>
      <c r="E325" s="1055"/>
      <c r="F325" s="1056"/>
      <c r="G325" s="1054"/>
      <c r="H325" s="1055"/>
      <c r="I325" s="1055"/>
      <c r="J325" s="1055"/>
      <c r="K325" s="1056"/>
    </row>
    <row r="326" spans="1:11" x14ac:dyDescent="0.25">
      <c r="A326" s="998"/>
      <c r="B326" s="999"/>
      <c r="C326" s="999"/>
      <c r="D326" s="999"/>
      <c r="E326" s="999"/>
      <c r="F326" s="1000"/>
      <c r="G326" s="998" t="s">
        <v>546</v>
      </c>
      <c r="H326" s="999"/>
      <c r="I326" s="999"/>
      <c r="J326" s="999"/>
      <c r="K326" s="1000"/>
    </row>
    <row r="327" spans="1:11" x14ac:dyDescent="0.25">
      <c r="A327" s="998"/>
      <c r="B327" s="999"/>
      <c r="C327" s="999"/>
      <c r="D327" s="999"/>
      <c r="E327" s="999"/>
      <c r="F327" s="1000"/>
      <c r="G327" s="998"/>
      <c r="H327" s="999"/>
      <c r="I327" s="999"/>
      <c r="J327" s="999"/>
      <c r="K327" s="1000"/>
    </row>
    <row r="328" spans="1:11" x14ac:dyDescent="0.25">
      <c r="A328" s="998"/>
      <c r="B328" s="999"/>
      <c r="C328" s="999"/>
      <c r="D328" s="999"/>
      <c r="E328" s="999"/>
      <c r="F328" s="1000"/>
      <c r="G328" s="998"/>
      <c r="H328" s="999"/>
      <c r="I328" s="999"/>
      <c r="J328" s="999"/>
      <c r="K328" s="1000"/>
    </row>
    <row r="329" spans="1:11" x14ac:dyDescent="0.25">
      <c r="A329" s="998"/>
      <c r="B329" s="999"/>
      <c r="C329" s="999"/>
      <c r="D329" s="999"/>
      <c r="E329" s="999"/>
      <c r="F329" s="1000"/>
      <c r="G329" s="998"/>
      <c r="H329" s="999"/>
      <c r="I329" s="999"/>
      <c r="J329" s="999"/>
      <c r="K329" s="1000"/>
    </row>
    <row r="330" spans="1:11" x14ac:dyDescent="0.25">
      <c r="A330" s="998"/>
      <c r="B330" s="999"/>
      <c r="C330" s="999"/>
      <c r="D330" s="999"/>
      <c r="E330" s="999"/>
      <c r="F330" s="1000"/>
      <c r="G330" s="998"/>
      <c r="H330" s="999"/>
      <c r="I330" s="999"/>
      <c r="J330" s="999"/>
      <c r="K330" s="1000"/>
    </row>
    <row r="331" spans="1:11" x14ac:dyDescent="0.25">
      <c r="A331" s="998"/>
      <c r="B331" s="999"/>
      <c r="C331" s="999"/>
      <c r="D331" s="999"/>
      <c r="E331" s="999"/>
      <c r="F331" s="1000"/>
      <c r="G331" s="998"/>
      <c r="H331" s="999"/>
      <c r="I331" s="999"/>
      <c r="J331" s="999"/>
      <c r="K331" s="1000"/>
    </row>
    <row r="332" spans="1:11" x14ac:dyDescent="0.25">
      <c r="A332" s="998"/>
      <c r="B332" s="999"/>
      <c r="C332" s="999"/>
      <c r="D332" s="999"/>
      <c r="E332" s="999"/>
      <c r="F332" s="1000"/>
      <c r="G332" s="998"/>
      <c r="H332" s="999"/>
      <c r="I332" s="999"/>
      <c r="J332" s="999"/>
      <c r="K332" s="1000"/>
    </row>
    <row r="333" spans="1:11" x14ac:dyDescent="0.25">
      <c r="A333" s="998"/>
      <c r="B333" s="999"/>
      <c r="C333" s="999"/>
      <c r="D333" s="999"/>
      <c r="E333" s="999"/>
      <c r="F333" s="1000"/>
      <c r="G333" s="998"/>
      <c r="H333" s="999"/>
      <c r="I333" s="999"/>
      <c r="J333" s="999"/>
      <c r="K333" s="1000"/>
    </row>
    <row r="334" spans="1:11" x14ac:dyDescent="0.25">
      <c r="A334" s="998"/>
      <c r="B334" s="999"/>
      <c r="C334" s="999"/>
      <c r="D334" s="999"/>
      <c r="E334" s="999"/>
      <c r="F334" s="1000"/>
      <c r="G334" s="998"/>
      <c r="H334" s="999"/>
      <c r="I334" s="999"/>
      <c r="J334" s="999"/>
      <c r="K334" s="1000"/>
    </row>
    <row r="335" spans="1:11" x14ac:dyDescent="0.25">
      <c r="A335" s="998"/>
      <c r="B335" s="999"/>
      <c r="C335" s="999"/>
      <c r="D335" s="999"/>
      <c r="E335" s="999"/>
      <c r="F335" s="1000"/>
      <c r="G335" s="998"/>
      <c r="H335" s="999"/>
      <c r="I335" s="999"/>
      <c r="J335" s="999"/>
      <c r="K335" s="1000"/>
    </row>
    <row r="336" spans="1:11" x14ac:dyDescent="0.25">
      <c r="A336" s="998"/>
      <c r="B336" s="999"/>
      <c r="C336" s="999"/>
      <c r="D336" s="999"/>
      <c r="E336" s="999"/>
      <c r="F336" s="1000"/>
      <c r="G336" s="998"/>
      <c r="H336" s="999"/>
      <c r="I336" s="999"/>
      <c r="J336" s="999"/>
      <c r="K336" s="1000"/>
    </row>
    <row r="337" spans="1:11" x14ac:dyDescent="0.25">
      <c r="A337" s="998"/>
      <c r="B337" s="999"/>
      <c r="C337" s="999"/>
      <c r="D337" s="999"/>
      <c r="E337" s="999"/>
      <c r="F337" s="1000"/>
      <c r="G337" s="998"/>
      <c r="H337" s="999"/>
      <c r="I337" s="999"/>
      <c r="J337" s="999"/>
      <c r="K337" s="1000"/>
    </row>
    <row r="338" spans="1:11" x14ac:dyDescent="0.25">
      <c r="A338" s="998"/>
      <c r="B338" s="999"/>
      <c r="C338" s="999"/>
      <c r="D338" s="999"/>
      <c r="E338" s="999"/>
      <c r="F338" s="1000"/>
      <c r="G338" s="998"/>
      <c r="H338" s="999"/>
      <c r="I338" s="999"/>
      <c r="J338" s="999"/>
      <c r="K338" s="1000"/>
    </row>
    <row r="339" spans="1:11" ht="15.75" thickBot="1" x14ac:dyDescent="0.3">
      <c r="A339" s="998"/>
      <c r="B339" s="999"/>
      <c r="C339" s="999"/>
      <c r="D339" s="999"/>
      <c r="E339" s="999"/>
      <c r="F339" s="1000"/>
      <c r="G339" s="998"/>
      <c r="H339" s="999"/>
      <c r="I339" s="999"/>
      <c r="J339" s="999"/>
      <c r="K339" s="1000"/>
    </row>
    <row r="340" spans="1:11" x14ac:dyDescent="0.25">
      <c r="A340" s="1045" t="s">
        <v>1173</v>
      </c>
      <c r="B340" s="1046"/>
      <c r="C340" s="1046"/>
      <c r="D340" s="1046"/>
      <c r="E340" s="1046"/>
      <c r="F340" s="1047"/>
      <c r="G340" s="1051" t="s">
        <v>1174</v>
      </c>
      <c r="H340" s="1052"/>
      <c r="I340" s="1052"/>
      <c r="J340" s="1052"/>
      <c r="K340" s="1053"/>
    </row>
    <row r="341" spans="1:11" ht="15.75" thickBot="1" x14ac:dyDescent="0.3">
      <c r="A341" s="1048"/>
      <c r="B341" s="1049"/>
      <c r="C341" s="1049"/>
      <c r="D341" s="1049"/>
      <c r="E341" s="1049"/>
      <c r="F341" s="1050"/>
      <c r="G341" s="1054"/>
      <c r="H341" s="1055"/>
      <c r="I341" s="1055"/>
      <c r="J341" s="1055"/>
      <c r="K341" s="1056"/>
    </row>
    <row r="342" spans="1:11" ht="15.75" hidden="1" thickBot="1" x14ac:dyDescent="0.3">
      <c r="A342" s="995" t="s">
        <v>606</v>
      </c>
      <c r="B342" s="996"/>
      <c r="C342" s="996"/>
      <c r="D342" s="996"/>
      <c r="E342" s="996"/>
      <c r="F342" s="997"/>
      <c r="G342" s="995"/>
      <c r="H342" s="996"/>
      <c r="I342" s="996"/>
      <c r="J342" s="996"/>
      <c r="K342" s="997"/>
    </row>
    <row r="343" spans="1:11" ht="15.75" hidden="1" thickBot="1" x14ac:dyDescent="0.3">
      <c r="A343" s="998"/>
      <c r="B343" s="999"/>
      <c r="C343" s="999"/>
      <c r="D343" s="999"/>
      <c r="E343" s="999"/>
      <c r="F343" s="1000"/>
      <c r="G343" s="998"/>
      <c r="H343" s="999"/>
      <c r="I343" s="999"/>
      <c r="J343" s="999"/>
      <c r="K343" s="1000"/>
    </row>
    <row r="344" spans="1:11" ht="15.75" hidden="1" thickBot="1" x14ac:dyDescent="0.3">
      <c r="A344" s="998"/>
      <c r="B344" s="999"/>
      <c r="C344" s="999"/>
      <c r="D344" s="999"/>
      <c r="E344" s="999"/>
      <c r="F344" s="1000"/>
      <c r="G344" s="998"/>
      <c r="H344" s="999"/>
      <c r="I344" s="999"/>
      <c r="J344" s="999"/>
      <c r="K344" s="1000"/>
    </row>
    <row r="345" spans="1:11" ht="15.75" hidden="1" thickBot="1" x14ac:dyDescent="0.3">
      <c r="A345" s="998"/>
      <c r="B345" s="999"/>
      <c r="C345" s="999"/>
      <c r="D345" s="999"/>
      <c r="E345" s="999"/>
      <c r="F345" s="1000"/>
      <c r="G345" s="998"/>
      <c r="H345" s="999"/>
      <c r="I345" s="999"/>
      <c r="J345" s="999"/>
      <c r="K345" s="1000"/>
    </row>
    <row r="346" spans="1:11" ht="15.75" hidden="1" thickBot="1" x14ac:dyDescent="0.3">
      <c r="A346" s="998"/>
      <c r="B346" s="999"/>
      <c r="C346" s="999"/>
      <c r="D346" s="999"/>
      <c r="E346" s="999"/>
      <c r="F346" s="1000"/>
      <c r="G346" s="998"/>
      <c r="H346" s="999"/>
      <c r="I346" s="999"/>
      <c r="J346" s="999"/>
      <c r="K346" s="1000"/>
    </row>
    <row r="347" spans="1:11" ht="15.75" hidden="1" thickBot="1" x14ac:dyDescent="0.3">
      <c r="A347" s="998"/>
      <c r="B347" s="999"/>
      <c r="C347" s="999"/>
      <c r="D347" s="999"/>
      <c r="E347" s="999"/>
      <c r="F347" s="1000"/>
      <c r="G347" s="998"/>
      <c r="H347" s="999"/>
      <c r="I347" s="999"/>
      <c r="J347" s="999"/>
      <c r="K347" s="1000"/>
    </row>
    <row r="348" spans="1:11" ht="15.75" hidden="1" thickBot="1" x14ac:dyDescent="0.3">
      <c r="A348" s="998"/>
      <c r="B348" s="999"/>
      <c r="C348" s="999"/>
      <c r="D348" s="999"/>
      <c r="E348" s="999"/>
      <c r="F348" s="1000"/>
      <c r="G348" s="998"/>
      <c r="H348" s="999"/>
      <c r="I348" s="999"/>
      <c r="J348" s="999"/>
      <c r="K348" s="1000"/>
    </row>
    <row r="349" spans="1:11" ht="15.75" hidden="1" thickBot="1" x14ac:dyDescent="0.3">
      <c r="A349" s="998"/>
      <c r="B349" s="999"/>
      <c r="C349" s="999"/>
      <c r="D349" s="999"/>
      <c r="E349" s="999"/>
      <c r="F349" s="1000"/>
      <c r="G349" s="998"/>
      <c r="H349" s="999"/>
      <c r="I349" s="999"/>
      <c r="J349" s="999"/>
      <c r="K349" s="1000"/>
    </row>
    <row r="350" spans="1:11" ht="15.75" hidden="1" thickBot="1" x14ac:dyDescent="0.3">
      <c r="A350" s="998"/>
      <c r="B350" s="999"/>
      <c r="C350" s="999"/>
      <c r="D350" s="999"/>
      <c r="E350" s="999"/>
      <c r="F350" s="1000"/>
      <c r="G350" s="998"/>
      <c r="H350" s="999"/>
      <c r="I350" s="999"/>
      <c r="J350" s="999"/>
      <c r="K350" s="1000"/>
    </row>
    <row r="351" spans="1:11" ht="15.75" hidden="1" thickBot="1" x14ac:dyDescent="0.3">
      <c r="A351" s="998"/>
      <c r="B351" s="999"/>
      <c r="C351" s="999"/>
      <c r="D351" s="999"/>
      <c r="E351" s="999"/>
      <c r="F351" s="1000"/>
      <c r="G351" s="998"/>
      <c r="H351" s="999"/>
      <c r="I351" s="999"/>
      <c r="J351" s="999"/>
      <c r="K351" s="1000"/>
    </row>
    <row r="352" spans="1:11" ht="15.75" hidden="1" thickBot="1" x14ac:dyDescent="0.3">
      <c r="A352" s="998"/>
      <c r="B352" s="999"/>
      <c r="C352" s="999"/>
      <c r="D352" s="999"/>
      <c r="E352" s="999"/>
      <c r="F352" s="1000"/>
      <c r="G352" s="998"/>
      <c r="H352" s="999"/>
      <c r="I352" s="999"/>
      <c r="J352" s="999"/>
      <c r="K352" s="1000"/>
    </row>
    <row r="353" spans="1:11" ht="15.75" hidden="1" thickBot="1" x14ac:dyDescent="0.3">
      <c r="A353" s="998"/>
      <c r="B353" s="999"/>
      <c r="C353" s="999"/>
      <c r="D353" s="999"/>
      <c r="E353" s="999"/>
      <c r="F353" s="1000"/>
      <c r="G353" s="998"/>
      <c r="H353" s="999"/>
      <c r="I353" s="999"/>
      <c r="J353" s="999"/>
      <c r="K353" s="1000"/>
    </row>
    <row r="354" spans="1:11" ht="15.75" hidden="1" thickBot="1" x14ac:dyDescent="0.3">
      <c r="A354" s="998"/>
      <c r="B354" s="999"/>
      <c r="C354" s="999"/>
      <c r="D354" s="999"/>
      <c r="E354" s="999"/>
      <c r="F354" s="1000"/>
      <c r="G354" s="998"/>
      <c r="H354" s="999"/>
      <c r="I354" s="999"/>
      <c r="J354" s="999"/>
      <c r="K354" s="1000"/>
    </row>
    <row r="355" spans="1:11" ht="15.75" hidden="1" thickBot="1" x14ac:dyDescent="0.3">
      <c r="A355" s="998"/>
      <c r="B355" s="999"/>
      <c r="C355" s="999"/>
      <c r="D355" s="999"/>
      <c r="E355" s="999"/>
      <c r="F355" s="1000"/>
      <c r="G355" s="998"/>
      <c r="H355" s="999"/>
      <c r="I355" s="999"/>
      <c r="J355" s="999"/>
      <c r="K355" s="1000"/>
    </row>
    <row r="356" spans="1:11" ht="15.75" hidden="1" thickBot="1" x14ac:dyDescent="0.3">
      <c r="A356" s="1045" t="s">
        <v>617</v>
      </c>
      <c r="B356" s="1046"/>
      <c r="C356" s="1046"/>
      <c r="D356" s="1046"/>
      <c r="E356" s="1046"/>
      <c r="F356" s="1047"/>
      <c r="G356" s="1051" t="s">
        <v>617</v>
      </c>
      <c r="H356" s="1052"/>
      <c r="I356" s="1052"/>
      <c r="J356" s="1052"/>
      <c r="K356" s="1053"/>
    </row>
    <row r="357" spans="1:11" ht="15.75" hidden="1" thickBot="1" x14ac:dyDescent="0.3">
      <c r="A357" s="1048"/>
      <c r="B357" s="1049"/>
      <c r="C357" s="1049"/>
      <c r="D357" s="1049"/>
      <c r="E357" s="1049"/>
      <c r="F357" s="1050"/>
      <c r="G357" s="1054"/>
      <c r="H357" s="1055"/>
      <c r="I357" s="1055"/>
      <c r="J357" s="1055"/>
      <c r="K357" s="1056"/>
    </row>
    <row r="358" spans="1:11" x14ac:dyDescent="0.25">
      <c r="A358" s="995"/>
      <c r="B358" s="996"/>
      <c r="C358" s="996"/>
      <c r="D358" s="996"/>
      <c r="E358" s="996"/>
      <c r="F358" s="997"/>
      <c r="G358" s="995"/>
      <c r="H358" s="996"/>
      <c r="I358" s="996"/>
      <c r="J358" s="996"/>
      <c r="K358" s="997"/>
    </row>
    <row r="359" spans="1:11" x14ac:dyDescent="0.25">
      <c r="A359" s="998"/>
      <c r="B359" s="999"/>
      <c r="C359" s="999"/>
      <c r="D359" s="999"/>
      <c r="E359" s="999"/>
      <c r="F359" s="1000"/>
      <c r="G359" s="998"/>
      <c r="H359" s="999"/>
      <c r="I359" s="999"/>
      <c r="J359" s="999"/>
      <c r="K359" s="1000"/>
    </row>
    <row r="360" spans="1:11" x14ac:dyDescent="0.25">
      <c r="A360" s="998"/>
      <c r="B360" s="999"/>
      <c r="C360" s="999"/>
      <c r="D360" s="999"/>
      <c r="E360" s="999"/>
      <c r="F360" s="1000"/>
      <c r="G360" s="998"/>
      <c r="H360" s="999"/>
      <c r="I360" s="999"/>
      <c r="J360" s="999"/>
      <c r="K360" s="1000"/>
    </row>
    <row r="361" spans="1:11" x14ac:dyDescent="0.25">
      <c r="A361" s="998"/>
      <c r="B361" s="999"/>
      <c r="C361" s="999"/>
      <c r="D361" s="999"/>
      <c r="E361" s="999"/>
      <c r="F361" s="1000"/>
      <c r="G361" s="998"/>
      <c r="H361" s="999"/>
      <c r="I361" s="999"/>
      <c r="J361" s="999"/>
      <c r="K361" s="1000"/>
    </row>
    <row r="362" spans="1:11" x14ac:dyDescent="0.25">
      <c r="A362" s="998"/>
      <c r="B362" s="999"/>
      <c r="C362" s="999"/>
      <c r="D362" s="999"/>
      <c r="E362" s="999"/>
      <c r="F362" s="1000"/>
      <c r="G362" s="998"/>
      <c r="H362" s="999"/>
      <c r="I362" s="999"/>
      <c r="J362" s="999"/>
      <c r="K362" s="1000"/>
    </row>
    <row r="363" spans="1:11" x14ac:dyDescent="0.25">
      <c r="A363" s="998"/>
      <c r="B363" s="999"/>
      <c r="C363" s="999"/>
      <c r="D363" s="999"/>
      <c r="E363" s="999"/>
      <c r="F363" s="1000"/>
      <c r="G363" s="998"/>
      <c r="H363" s="999"/>
      <c r="I363" s="999"/>
      <c r="J363" s="999"/>
      <c r="K363" s="1000"/>
    </row>
    <row r="364" spans="1:11" x14ac:dyDescent="0.25">
      <c r="A364" s="998"/>
      <c r="B364" s="999"/>
      <c r="C364" s="999"/>
      <c r="D364" s="999"/>
      <c r="E364" s="999"/>
      <c r="F364" s="1000"/>
      <c r="G364" s="998"/>
      <c r="H364" s="999"/>
      <c r="I364" s="999"/>
      <c r="J364" s="999"/>
      <c r="K364" s="1000"/>
    </row>
    <row r="365" spans="1:11" x14ac:dyDescent="0.25">
      <c r="A365" s="998"/>
      <c r="B365" s="999"/>
      <c r="C365" s="999"/>
      <c r="D365" s="999"/>
      <c r="E365" s="999"/>
      <c r="F365" s="1000"/>
      <c r="G365" s="998"/>
      <c r="H365" s="999"/>
      <c r="I365" s="999"/>
      <c r="J365" s="999"/>
      <c r="K365" s="1000"/>
    </row>
    <row r="366" spans="1:11" x14ac:dyDescent="0.25">
      <c r="A366" s="998"/>
      <c r="B366" s="999"/>
      <c r="C366" s="999"/>
      <c r="D366" s="999"/>
      <c r="E366" s="999"/>
      <c r="F366" s="1000"/>
      <c r="G366" s="998"/>
      <c r="H366" s="999"/>
      <c r="I366" s="999"/>
      <c r="J366" s="999"/>
      <c r="K366" s="1000"/>
    </row>
    <row r="367" spans="1:11" x14ac:dyDescent="0.25">
      <c r="A367" s="998"/>
      <c r="B367" s="999"/>
      <c r="C367" s="999"/>
      <c r="D367" s="999"/>
      <c r="E367" s="999"/>
      <c r="F367" s="1000"/>
      <c r="G367" s="998"/>
      <c r="H367" s="999"/>
      <c r="I367" s="999"/>
      <c r="J367" s="999"/>
      <c r="K367" s="1000"/>
    </row>
    <row r="368" spans="1:11" x14ac:dyDescent="0.25">
      <c r="A368" s="998"/>
      <c r="B368" s="999"/>
      <c r="C368" s="999"/>
      <c r="D368" s="999"/>
      <c r="E368" s="999"/>
      <c r="F368" s="1000"/>
      <c r="G368" s="998"/>
      <c r="H368" s="999"/>
      <c r="I368" s="999"/>
      <c r="J368" s="999"/>
      <c r="K368" s="1000"/>
    </row>
    <row r="369" spans="1:11" x14ac:dyDescent="0.25">
      <c r="A369" s="998"/>
      <c r="B369" s="999"/>
      <c r="C369" s="999"/>
      <c r="D369" s="999"/>
      <c r="E369" s="999"/>
      <c r="F369" s="1000"/>
      <c r="G369" s="998"/>
      <c r="H369" s="999"/>
      <c r="I369" s="999"/>
      <c r="J369" s="999"/>
      <c r="K369" s="1000"/>
    </row>
    <row r="370" spans="1:11" x14ac:dyDescent="0.25">
      <c r="A370" s="998"/>
      <c r="B370" s="999"/>
      <c r="C370" s="999"/>
      <c r="D370" s="999"/>
      <c r="E370" s="999"/>
      <c r="F370" s="1000"/>
      <c r="G370" s="998"/>
      <c r="H370" s="999"/>
      <c r="I370" s="999"/>
      <c r="J370" s="999"/>
      <c r="K370" s="1000"/>
    </row>
    <row r="371" spans="1:11" ht="15.75" thickBot="1" x14ac:dyDescent="0.3">
      <c r="A371" s="998"/>
      <c r="B371" s="999"/>
      <c r="C371" s="999"/>
      <c r="D371" s="999"/>
      <c r="E371" s="999"/>
      <c r="F371" s="1000"/>
      <c r="G371" s="998"/>
      <c r="H371" s="999"/>
      <c r="I371" s="999"/>
      <c r="J371" s="999"/>
      <c r="K371" s="1000"/>
    </row>
    <row r="372" spans="1:11" x14ac:dyDescent="0.25">
      <c r="A372" s="1045" t="s">
        <v>1175</v>
      </c>
      <c r="B372" s="1046"/>
      <c r="C372" s="1046"/>
      <c r="D372" s="1046"/>
      <c r="E372" s="1046"/>
      <c r="F372" s="1047"/>
      <c r="G372" s="1051" t="s">
        <v>1176</v>
      </c>
      <c r="H372" s="1052"/>
      <c r="I372" s="1052"/>
      <c r="J372" s="1052"/>
      <c r="K372" s="1053"/>
    </row>
    <row r="373" spans="1:11" ht="15.75" thickBot="1" x14ac:dyDescent="0.3">
      <c r="A373" s="1048"/>
      <c r="B373" s="1049"/>
      <c r="C373" s="1049"/>
      <c r="D373" s="1049"/>
      <c r="E373" s="1049"/>
      <c r="F373" s="1050"/>
      <c r="G373" s="1054"/>
      <c r="H373" s="1055"/>
      <c r="I373" s="1055"/>
      <c r="J373" s="1055"/>
      <c r="K373" s="1056"/>
    </row>
    <row r="374" spans="1:11" x14ac:dyDescent="0.25">
      <c r="A374" s="995" t="s">
        <v>608</v>
      </c>
      <c r="B374" s="996"/>
      <c r="C374" s="996"/>
      <c r="D374" s="996"/>
      <c r="E374" s="996"/>
      <c r="F374" s="997"/>
      <c r="G374" s="995" t="s">
        <v>609</v>
      </c>
      <c r="H374" s="996"/>
      <c r="I374" s="996"/>
      <c r="J374" s="996"/>
      <c r="K374" s="997"/>
    </row>
    <row r="375" spans="1:11" x14ac:dyDescent="0.25">
      <c r="A375" s="998"/>
      <c r="B375" s="999"/>
      <c r="C375" s="999"/>
      <c r="D375" s="999"/>
      <c r="E375" s="999"/>
      <c r="F375" s="1000"/>
      <c r="G375" s="998"/>
      <c r="H375" s="999"/>
      <c r="I375" s="999"/>
      <c r="J375" s="999"/>
      <c r="K375" s="1000"/>
    </row>
    <row r="376" spans="1:11" x14ac:dyDescent="0.25">
      <c r="A376" s="998"/>
      <c r="B376" s="999"/>
      <c r="C376" s="999"/>
      <c r="D376" s="999"/>
      <c r="E376" s="999"/>
      <c r="F376" s="1000"/>
      <c r="G376" s="998"/>
      <c r="H376" s="999"/>
      <c r="I376" s="999"/>
      <c r="J376" s="999"/>
      <c r="K376" s="1000"/>
    </row>
    <row r="377" spans="1:11" x14ac:dyDescent="0.25">
      <c r="A377" s="998"/>
      <c r="B377" s="999"/>
      <c r="C377" s="999"/>
      <c r="D377" s="999"/>
      <c r="E377" s="999"/>
      <c r="F377" s="1000"/>
      <c r="G377" s="998"/>
      <c r="H377" s="999"/>
      <c r="I377" s="999"/>
      <c r="J377" s="999"/>
      <c r="K377" s="1000"/>
    </row>
    <row r="378" spans="1:11" x14ac:dyDescent="0.25">
      <c r="A378" s="998"/>
      <c r="B378" s="999"/>
      <c r="C378" s="999"/>
      <c r="D378" s="999"/>
      <c r="E378" s="999"/>
      <c r="F378" s="1000"/>
      <c r="G378" s="998"/>
      <c r="H378" s="999"/>
      <c r="I378" s="999"/>
      <c r="J378" s="999"/>
      <c r="K378" s="1000"/>
    </row>
    <row r="379" spans="1:11" x14ac:dyDescent="0.25">
      <c r="A379" s="998"/>
      <c r="B379" s="999"/>
      <c r="C379" s="999"/>
      <c r="D379" s="999"/>
      <c r="E379" s="999"/>
      <c r="F379" s="1000"/>
      <c r="G379" s="998"/>
      <c r="H379" s="999"/>
      <c r="I379" s="999"/>
      <c r="J379" s="999"/>
      <c r="K379" s="1000"/>
    </row>
    <row r="380" spans="1:11" x14ac:dyDescent="0.25">
      <c r="A380" s="998"/>
      <c r="B380" s="999"/>
      <c r="C380" s="999"/>
      <c r="D380" s="999"/>
      <c r="E380" s="999"/>
      <c r="F380" s="1000"/>
      <c r="G380" s="998"/>
      <c r="H380" s="999"/>
      <c r="I380" s="999"/>
      <c r="J380" s="999"/>
      <c r="K380" s="1000"/>
    </row>
    <row r="381" spans="1:11" x14ac:dyDescent="0.25">
      <c r="A381" s="998"/>
      <c r="B381" s="999"/>
      <c r="C381" s="999"/>
      <c r="D381" s="999"/>
      <c r="E381" s="999"/>
      <c r="F381" s="1000"/>
      <c r="G381" s="998"/>
      <c r="H381" s="999"/>
      <c r="I381" s="999"/>
      <c r="J381" s="999"/>
      <c r="K381" s="1000"/>
    </row>
    <row r="382" spans="1:11" x14ac:dyDescent="0.25">
      <c r="A382" s="998"/>
      <c r="B382" s="999"/>
      <c r="C382" s="999"/>
      <c r="D382" s="999"/>
      <c r="E382" s="999"/>
      <c r="F382" s="1000"/>
      <c r="G382" s="998"/>
      <c r="H382" s="999"/>
      <c r="I382" s="999"/>
      <c r="J382" s="999"/>
      <c r="K382" s="1000"/>
    </row>
    <row r="383" spans="1:11" x14ac:dyDescent="0.25">
      <c r="A383" s="998"/>
      <c r="B383" s="999"/>
      <c r="C383" s="999"/>
      <c r="D383" s="999"/>
      <c r="E383" s="999"/>
      <c r="F383" s="1000"/>
      <c r="G383" s="998"/>
      <c r="H383" s="999"/>
      <c r="I383" s="999"/>
      <c r="J383" s="999"/>
      <c r="K383" s="1000"/>
    </row>
    <row r="384" spans="1:11" x14ac:dyDescent="0.25">
      <c r="A384" s="998"/>
      <c r="B384" s="999"/>
      <c r="C384" s="999"/>
      <c r="D384" s="999"/>
      <c r="E384" s="999"/>
      <c r="F384" s="1000"/>
      <c r="G384" s="998"/>
      <c r="H384" s="999"/>
      <c r="I384" s="999"/>
      <c r="J384" s="999"/>
      <c r="K384" s="1000"/>
    </row>
    <row r="385" spans="1:11" x14ac:dyDescent="0.25">
      <c r="A385" s="998"/>
      <c r="B385" s="999"/>
      <c r="C385" s="999"/>
      <c r="D385" s="999"/>
      <c r="E385" s="999"/>
      <c r="F385" s="1000"/>
      <c r="G385" s="998"/>
      <c r="H385" s="999"/>
      <c r="I385" s="999"/>
      <c r="J385" s="999"/>
      <c r="K385" s="1000"/>
    </row>
    <row r="386" spans="1:11" x14ac:dyDescent="0.25">
      <c r="A386" s="998"/>
      <c r="B386" s="999"/>
      <c r="C386" s="999"/>
      <c r="D386" s="999"/>
      <c r="E386" s="999"/>
      <c r="F386" s="1000"/>
      <c r="G386" s="998"/>
      <c r="H386" s="999"/>
      <c r="I386" s="999"/>
      <c r="J386" s="999"/>
      <c r="K386" s="1000"/>
    </row>
    <row r="387" spans="1:11" ht="15.75" thickBot="1" x14ac:dyDescent="0.3">
      <c r="A387" s="998"/>
      <c r="B387" s="999"/>
      <c r="C387" s="999"/>
      <c r="D387" s="999"/>
      <c r="E387" s="999"/>
      <c r="F387" s="1000"/>
      <c r="G387" s="998"/>
      <c r="H387" s="999"/>
      <c r="I387" s="999"/>
      <c r="J387" s="999"/>
      <c r="K387" s="1000"/>
    </row>
    <row r="388" spans="1:11" x14ac:dyDescent="0.25">
      <c r="A388" s="1051" t="s">
        <v>1177</v>
      </c>
      <c r="B388" s="1052"/>
      <c r="C388" s="1052"/>
      <c r="D388" s="1052"/>
      <c r="E388" s="1052"/>
      <c r="F388" s="1053"/>
      <c r="G388" s="1051" t="s">
        <v>1177</v>
      </c>
      <c r="H388" s="1052"/>
      <c r="I388" s="1052"/>
      <c r="J388" s="1052"/>
      <c r="K388" s="1053"/>
    </row>
    <row r="389" spans="1:11" ht="26.25" customHeight="1" thickBot="1" x14ac:dyDescent="0.3">
      <c r="A389" s="1054"/>
      <c r="B389" s="1055"/>
      <c r="C389" s="1055"/>
      <c r="D389" s="1055"/>
      <c r="E389" s="1055"/>
      <c r="F389" s="1056"/>
      <c r="G389" s="1054"/>
      <c r="H389" s="1055"/>
      <c r="I389" s="1055"/>
      <c r="J389" s="1055"/>
      <c r="K389" s="1056"/>
    </row>
    <row r="390" spans="1:11" x14ac:dyDescent="0.25">
      <c r="A390" s="995" t="s">
        <v>608</v>
      </c>
      <c r="B390" s="996"/>
      <c r="C390" s="996"/>
      <c r="D390" s="996"/>
      <c r="E390" s="996"/>
      <c r="F390" s="997"/>
      <c r="G390" s="995" t="s">
        <v>609</v>
      </c>
      <c r="H390" s="996"/>
      <c r="I390" s="996"/>
      <c r="J390" s="996"/>
      <c r="K390" s="997"/>
    </row>
    <row r="391" spans="1:11" x14ac:dyDescent="0.25">
      <c r="A391" s="998"/>
      <c r="B391" s="999"/>
      <c r="C391" s="999"/>
      <c r="D391" s="999"/>
      <c r="E391" s="999"/>
      <c r="F391" s="1000"/>
      <c r="G391" s="998"/>
      <c r="H391" s="999"/>
      <c r="I391" s="999"/>
      <c r="J391" s="999"/>
      <c r="K391" s="1000"/>
    </row>
    <row r="392" spans="1:11" x14ac:dyDescent="0.25">
      <c r="A392" s="998"/>
      <c r="B392" s="999"/>
      <c r="C392" s="999"/>
      <c r="D392" s="999"/>
      <c r="E392" s="999"/>
      <c r="F392" s="1000"/>
      <c r="G392" s="998"/>
      <c r="H392" s="999"/>
      <c r="I392" s="999"/>
      <c r="J392" s="999"/>
      <c r="K392" s="1000"/>
    </row>
    <row r="393" spans="1:11" x14ac:dyDescent="0.25">
      <c r="A393" s="998"/>
      <c r="B393" s="999"/>
      <c r="C393" s="999"/>
      <c r="D393" s="999"/>
      <c r="E393" s="999"/>
      <c r="F393" s="1000"/>
      <c r="G393" s="998"/>
      <c r="H393" s="999"/>
      <c r="I393" s="999"/>
      <c r="J393" s="999"/>
      <c r="K393" s="1000"/>
    </row>
    <row r="394" spans="1:11" x14ac:dyDescent="0.25">
      <c r="A394" s="998"/>
      <c r="B394" s="999"/>
      <c r="C394" s="999"/>
      <c r="D394" s="999"/>
      <c r="E394" s="999"/>
      <c r="F394" s="1000"/>
      <c r="G394" s="998"/>
      <c r="H394" s="999"/>
      <c r="I394" s="999"/>
      <c r="J394" s="999"/>
      <c r="K394" s="1000"/>
    </row>
    <row r="395" spans="1:11" x14ac:dyDescent="0.25">
      <c r="A395" s="998"/>
      <c r="B395" s="999"/>
      <c r="C395" s="999"/>
      <c r="D395" s="999"/>
      <c r="E395" s="999"/>
      <c r="F395" s="1000"/>
      <c r="G395" s="998"/>
      <c r="H395" s="999"/>
      <c r="I395" s="999"/>
      <c r="J395" s="999"/>
      <c r="K395" s="1000"/>
    </row>
    <row r="396" spans="1:11" x14ac:dyDescent="0.25">
      <c r="A396" s="998"/>
      <c r="B396" s="999"/>
      <c r="C396" s="999"/>
      <c r="D396" s="999"/>
      <c r="E396" s="999"/>
      <c r="F396" s="1000"/>
      <c r="G396" s="998"/>
      <c r="H396" s="999"/>
      <c r="I396" s="999"/>
      <c r="J396" s="999"/>
      <c r="K396" s="1000"/>
    </row>
    <row r="397" spans="1:11" x14ac:dyDescent="0.25">
      <c r="A397" s="998"/>
      <c r="B397" s="999"/>
      <c r="C397" s="999"/>
      <c r="D397" s="999"/>
      <c r="E397" s="999"/>
      <c r="F397" s="1000"/>
      <c r="G397" s="998"/>
      <c r="H397" s="999"/>
      <c r="I397" s="999"/>
      <c r="J397" s="999"/>
      <c r="K397" s="1000"/>
    </row>
    <row r="398" spans="1:11" x14ac:dyDescent="0.25">
      <c r="A398" s="998"/>
      <c r="B398" s="999"/>
      <c r="C398" s="999"/>
      <c r="D398" s="999"/>
      <c r="E398" s="999"/>
      <c r="F398" s="1000"/>
      <c r="G398" s="998"/>
      <c r="H398" s="999"/>
      <c r="I398" s="999"/>
      <c r="J398" s="999"/>
      <c r="K398" s="1000"/>
    </row>
    <row r="399" spans="1:11" x14ac:dyDescent="0.25">
      <c r="A399" s="998"/>
      <c r="B399" s="999"/>
      <c r="C399" s="999"/>
      <c r="D399" s="999"/>
      <c r="E399" s="999"/>
      <c r="F399" s="1000"/>
      <c r="G399" s="998"/>
      <c r="H399" s="999"/>
      <c r="I399" s="999"/>
      <c r="J399" s="999"/>
      <c r="K399" s="1000"/>
    </row>
    <row r="400" spans="1:11" x14ac:dyDescent="0.25">
      <c r="A400" s="998"/>
      <c r="B400" s="999"/>
      <c r="C400" s="999"/>
      <c r="D400" s="999"/>
      <c r="E400" s="999"/>
      <c r="F400" s="1000"/>
      <c r="G400" s="998"/>
      <c r="H400" s="999"/>
      <c r="I400" s="999"/>
      <c r="J400" s="999"/>
      <c r="K400" s="1000"/>
    </row>
    <row r="401" spans="1:11" x14ac:dyDescent="0.25">
      <c r="A401" s="998"/>
      <c r="B401" s="999"/>
      <c r="C401" s="999"/>
      <c r="D401" s="999"/>
      <c r="E401" s="999"/>
      <c r="F401" s="1000"/>
      <c r="G401" s="998"/>
      <c r="H401" s="999"/>
      <c r="I401" s="999"/>
      <c r="J401" s="999"/>
      <c r="K401" s="1000"/>
    </row>
    <row r="402" spans="1:11" x14ac:dyDescent="0.25">
      <c r="A402" s="998"/>
      <c r="B402" s="999"/>
      <c r="C402" s="999"/>
      <c r="D402" s="999"/>
      <c r="E402" s="999"/>
      <c r="F402" s="1000"/>
      <c r="G402" s="998"/>
      <c r="H402" s="999"/>
      <c r="I402" s="999"/>
      <c r="J402" s="999"/>
      <c r="K402" s="1000"/>
    </row>
    <row r="403" spans="1:11" ht="15.75" thickBot="1" x14ac:dyDescent="0.3">
      <c r="A403" s="998"/>
      <c r="B403" s="999"/>
      <c r="C403" s="999"/>
      <c r="D403" s="999"/>
      <c r="E403" s="999"/>
      <c r="F403" s="1000"/>
      <c r="G403" s="998"/>
      <c r="H403" s="999"/>
      <c r="I403" s="999"/>
      <c r="J403" s="999"/>
      <c r="K403" s="1000"/>
    </row>
    <row r="404" spans="1:11" x14ac:dyDescent="0.25">
      <c r="A404" s="1051" t="s">
        <v>993</v>
      </c>
      <c r="B404" s="1052"/>
      <c r="C404" s="1052"/>
      <c r="D404" s="1052"/>
      <c r="E404" s="1052"/>
      <c r="F404" s="1053"/>
      <c r="G404" s="1051" t="s">
        <v>1178</v>
      </c>
      <c r="H404" s="1052"/>
      <c r="I404" s="1052"/>
      <c r="J404" s="1052"/>
      <c r="K404" s="1053"/>
    </row>
    <row r="405" spans="1:11" ht="25.5" customHeight="1" thickBot="1" x14ac:dyDescent="0.3">
      <c r="A405" s="1054"/>
      <c r="B405" s="1055"/>
      <c r="C405" s="1055"/>
      <c r="D405" s="1055"/>
      <c r="E405" s="1055"/>
      <c r="F405" s="1056"/>
      <c r="G405" s="1054"/>
      <c r="H405" s="1055"/>
      <c r="I405" s="1055"/>
      <c r="J405" s="1055"/>
      <c r="K405" s="1056"/>
    </row>
    <row r="406" spans="1:11" x14ac:dyDescent="0.25">
      <c r="A406" s="995" t="s">
        <v>608</v>
      </c>
      <c r="B406" s="996"/>
      <c r="C406" s="996"/>
      <c r="D406" s="996"/>
      <c r="E406" s="996"/>
      <c r="F406" s="997"/>
      <c r="G406" s="995" t="s">
        <v>609</v>
      </c>
      <c r="H406" s="996"/>
      <c r="I406" s="996"/>
      <c r="J406" s="996"/>
      <c r="K406" s="997"/>
    </row>
    <row r="407" spans="1:11" x14ac:dyDescent="0.25">
      <c r="A407" s="998"/>
      <c r="B407" s="999"/>
      <c r="C407" s="999"/>
      <c r="D407" s="999"/>
      <c r="E407" s="999"/>
      <c r="F407" s="1000"/>
      <c r="G407" s="998"/>
      <c r="H407" s="999"/>
      <c r="I407" s="999"/>
      <c r="J407" s="999"/>
      <c r="K407" s="1000"/>
    </row>
    <row r="408" spans="1:11" x14ac:dyDescent="0.25">
      <c r="A408" s="998"/>
      <c r="B408" s="999"/>
      <c r="C408" s="999"/>
      <c r="D408" s="999"/>
      <c r="E408" s="999"/>
      <c r="F408" s="1000"/>
      <c r="G408" s="998"/>
      <c r="H408" s="999"/>
      <c r="I408" s="999"/>
      <c r="J408" s="999"/>
      <c r="K408" s="1000"/>
    </row>
    <row r="409" spans="1:11" x14ac:dyDescent="0.25">
      <c r="A409" s="998"/>
      <c r="B409" s="999"/>
      <c r="C409" s="999"/>
      <c r="D409" s="999"/>
      <c r="E409" s="999"/>
      <c r="F409" s="1000"/>
      <c r="G409" s="998"/>
      <c r="H409" s="999"/>
      <c r="I409" s="999"/>
      <c r="J409" s="999"/>
      <c r="K409" s="1000"/>
    </row>
    <row r="410" spans="1:11" x14ac:dyDescent="0.25">
      <c r="A410" s="998"/>
      <c r="B410" s="999"/>
      <c r="C410" s="999"/>
      <c r="D410" s="999"/>
      <c r="E410" s="999"/>
      <c r="F410" s="1000"/>
      <c r="G410" s="998"/>
      <c r="H410" s="999"/>
      <c r="I410" s="999"/>
      <c r="J410" s="999"/>
      <c r="K410" s="1000"/>
    </row>
    <row r="411" spans="1:11" x14ac:dyDescent="0.25">
      <c r="A411" s="998"/>
      <c r="B411" s="999"/>
      <c r="C411" s="999"/>
      <c r="D411" s="999"/>
      <c r="E411" s="999"/>
      <c r="F411" s="1000"/>
      <c r="G411" s="998"/>
      <c r="H411" s="999"/>
      <c r="I411" s="999"/>
      <c r="J411" s="999"/>
      <c r="K411" s="1000"/>
    </row>
    <row r="412" spans="1:11" x14ac:dyDescent="0.25">
      <c r="A412" s="998"/>
      <c r="B412" s="999"/>
      <c r="C412" s="999"/>
      <c r="D412" s="999"/>
      <c r="E412" s="999"/>
      <c r="F412" s="1000"/>
      <c r="G412" s="998"/>
      <c r="H412" s="999"/>
      <c r="I412" s="999"/>
      <c r="J412" s="999"/>
      <c r="K412" s="1000"/>
    </row>
    <row r="413" spans="1:11" x14ac:dyDescent="0.25">
      <c r="A413" s="998"/>
      <c r="B413" s="999"/>
      <c r="C413" s="999"/>
      <c r="D413" s="999"/>
      <c r="E413" s="999"/>
      <c r="F413" s="1000"/>
      <c r="G413" s="998"/>
      <c r="H413" s="999"/>
      <c r="I413" s="999"/>
      <c r="J413" s="999"/>
      <c r="K413" s="1000"/>
    </row>
    <row r="414" spans="1:11" x14ac:dyDescent="0.25">
      <c r="A414" s="998"/>
      <c r="B414" s="999"/>
      <c r="C414" s="999"/>
      <c r="D414" s="999"/>
      <c r="E414" s="999"/>
      <c r="F414" s="1000"/>
      <c r="G414" s="998"/>
      <c r="H414" s="999"/>
      <c r="I414" s="999"/>
      <c r="J414" s="999"/>
      <c r="K414" s="1000"/>
    </row>
    <row r="415" spans="1:11" x14ac:dyDescent="0.25">
      <c r="A415" s="998"/>
      <c r="B415" s="999"/>
      <c r="C415" s="999"/>
      <c r="D415" s="999"/>
      <c r="E415" s="999"/>
      <c r="F415" s="1000"/>
      <c r="G415" s="998"/>
      <c r="H415" s="999"/>
      <c r="I415" s="999"/>
      <c r="J415" s="999"/>
      <c r="K415" s="1000"/>
    </row>
    <row r="416" spans="1:11" x14ac:dyDescent="0.25">
      <c r="A416" s="998"/>
      <c r="B416" s="999"/>
      <c r="C416" s="999"/>
      <c r="D416" s="999"/>
      <c r="E416" s="999"/>
      <c r="F416" s="1000"/>
      <c r="G416" s="998"/>
      <c r="H416" s="999"/>
      <c r="I416" s="999"/>
      <c r="J416" s="999"/>
      <c r="K416" s="1000"/>
    </row>
    <row r="417" spans="1:11" x14ac:dyDescent="0.25">
      <c r="A417" s="998"/>
      <c r="B417" s="999"/>
      <c r="C417" s="999"/>
      <c r="D417" s="999"/>
      <c r="E417" s="999"/>
      <c r="F417" s="1000"/>
      <c r="G417" s="998"/>
      <c r="H417" s="999"/>
      <c r="I417" s="999"/>
      <c r="J417" s="999"/>
      <c r="K417" s="1000"/>
    </row>
    <row r="418" spans="1:11" x14ac:dyDescent="0.25">
      <c r="A418" s="998"/>
      <c r="B418" s="999"/>
      <c r="C418" s="999"/>
      <c r="D418" s="999"/>
      <c r="E418" s="999"/>
      <c r="F418" s="1000"/>
      <c r="G418" s="998"/>
      <c r="H418" s="999"/>
      <c r="I418" s="999"/>
      <c r="J418" s="999"/>
      <c r="K418" s="1000"/>
    </row>
    <row r="419" spans="1:11" ht="15.75" thickBot="1" x14ac:dyDescent="0.3">
      <c r="A419" s="998"/>
      <c r="B419" s="999"/>
      <c r="C419" s="999"/>
      <c r="D419" s="999"/>
      <c r="E419" s="999"/>
      <c r="F419" s="1000"/>
      <c r="G419" s="998"/>
      <c r="H419" s="999"/>
      <c r="I419" s="999"/>
      <c r="J419" s="999"/>
      <c r="K419" s="1000"/>
    </row>
    <row r="420" spans="1:11" x14ac:dyDescent="0.25">
      <c r="A420" s="1051" t="s">
        <v>994</v>
      </c>
      <c r="B420" s="1052"/>
      <c r="C420" s="1052"/>
      <c r="D420" s="1052"/>
      <c r="E420" s="1052"/>
      <c r="F420" s="1053"/>
      <c r="G420" s="1051" t="s">
        <v>995</v>
      </c>
      <c r="H420" s="1052"/>
      <c r="I420" s="1052"/>
      <c r="J420" s="1052"/>
      <c r="K420" s="1053"/>
    </row>
    <row r="421" spans="1:11" ht="15.75" thickBot="1" x14ac:dyDescent="0.3">
      <c r="A421" s="1054"/>
      <c r="B421" s="1055"/>
      <c r="C421" s="1055"/>
      <c r="D421" s="1055"/>
      <c r="E421" s="1055"/>
      <c r="F421" s="1056"/>
      <c r="G421" s="1054"/>
      <c r="H421" s="1055"/>
      <c r="I421" s="1055"/>
      <c r="J421" s="1055"/>
      <c r="K421" s="1056"/>
    </row>
    <row r="422" spans="1:11" ht="15.75" hidden="1" thickBot="1" x14ac:dyDescent="0.3">
      <c r="A422" s="995" t="s">
        <v>608</v>
      </c>
      <c r="B422" s="996"/>
      <c r="C422" s="996"/>
      <c r="D422" s="996"/>
      <c r="E422" s="996"/>
      <c r="F422" s="997"/>
      <c r="G422" s="995" t="s">
        <v>609</v>
      </c>
      <c r="H422" s="996"/>
      <c r="I422" s="996"/>
      <c r="J422" s="996"/>
      <c r="K422" s="997"/>
    </row>
    <row r="423" spans="1:11" ht="15.75" hidden="1" thickBot="1" x14ac:dyDescent="0.3">
      <c r="A423" s="998"/>
      <c r="B423" s="999"/>
      <c r="C423" s="999"/>
      <c r="D423" s="999"/>
      <c r="E423" s="999"/>
      <c r="F423" s="1000"/>
      <c r="G423" s="998"/>
      <c r="H423" s="999"/>
      <c r="I423" s="999"/>
      <c r="J423" s="999"/>
      <c r="K423" s="1000"/>
    </row>
    <row r="424" spans="1:11" ht="15.75" hidden="1" thickBot="1" x14ac:dyDescent="0.3">
      <c r="A424" s="998"/>
      <c r="B424" s="999"/>
      <c r="C424" s="999"/>
      <c r="D424" s="999"/>
      <c r="E424" s="999"/>
      <c r="F424" s="1000"/>
      <c r="G424" s="998"/>
      <c r="H424" s="999"/>
      <c r="I424" s="999"/>
      <c r="J424" s="999"/>
      <c r="K424" s="1000"/>
    </row>
    <row r="425" spans="1:11" ht="15.75" hidden="1" thickBot="1" x14ac:dyDescent="0.3">
      <c r="A425" s="998"/>
      <c r="B425" s="999"/>
      <c r="C425" s="999"/>
      <c r="D425" s="999"/>
      <c r="E425" s="999"/>
      <c r="F425" s="1000"/>
      <c r="G425" s="998"/>
      <c r="H425" s="999"/>
      <c r="I425" s="999"/>
      <c r="J425" s="999"/>
      <c r="K425" s="1000"/>
    </row>
    <row r="426" spans="1:11" ht="15.75" hidden="1" thickBot="1" x14ac:dyDescent="0.3">
      <c r="A426" s="998"/>
      <c r="B426" s="999"/>
      <c r="C426" s="999"/>
      <c r="D426" s="999"/>
      <c r="E426" s="999"/>
      <c r="F426" s="1000"/>
      <c r="G426" s="998"/>
      <c r="H426" s="999"/>
      <c r="I426" s="999"/>
      <c r="J426" s="999"/>
      <c r="K426" s="1000"/>
    </row>
    <row r="427" spans="1:11" ht="15.75" hidden="1" thickBot="1" x14ac:dyDescent="0.3">
      <c r="A427" s="998"/>
      <c r="B427" s="999"/>
      <c r="C427" s="999"/>
      <c r="D427" s="999"/>
      <c r="E427" s="999"/>
      <c r="F427" s="1000"/>
      <c r="G427" s="998"/>
      <c r="H427" s="999"/>
      <c r="I427" s="999"/>
      <c r="J427" s="999"/>
      <c r="K427" s="1000"/>
    </row>
    <row r="428" spans="1:11" ht="15.75" hidden="1" thickBot="1" x14ac:dyDescent="0.3">
      <c r="A428" s="998"/>
      <c r="B428" s="999"/>
      <c r="C428" s="999"/>
      <c r="D428" s="999"/>
      <c r="E428" s="999"/>
      <c r="F428" s="1000"/>
      <c r="G428" s="998"/>
      <c r="H428" s="999"/>
      <c r="I428" s="999"/>
      <c r="J428" s="999"/>
      <c r="K428" s="1000"/>
    </row>
    <row r="429" spans="1:11" ht="15.75" hidden="1" thickBot="1" x14ac:dyDescent="0.3">
      <c r="A429" s="998"/>
      <c r="B429" s="999"/>
      <c r="C429" s="999"/>
      <c r="D429" s="999"/>
      <c r="E429" s="999"/>
      <c r="F429" s="1000"/>
      <c r="G429" s="998"/>
      <c r="H429" s="999"/>
      <c r="I429" s="999"/>
      <c r="J429" s="999"/>
      <c r="K429" s="1000"/>
    </row>
    <row r="430" spans="1:11" ht="15.75" hidden="1" thickBot="1" x14ac:dyDescent="0.3">
      <c r="A430" s="998"/>
      <c r="B430" s="999"/>
      <c r="C430" s="999"/>
      <c r="D430" s="999"/>
      <c r="E430" s="999"/>
      <c r="F430" s="1000"/>
      <c r="G430" s="998"/>
      <c r="H430" s="999"/>
      <c r="I430" s="999"/>
      <c r="J430" s="999"/>
      <c r="K430" s="1000"/>
    </row>
    <row r="431" spans="1:11" ht="15.75" hidden="1" thickBot="1" x14ac:dyDescent="0.3">
      <c r="A431" s="998"/>
      <c r="B431" s="999"/>
      <c r="C431" s="999"/>
      <c r="D431" s="999"/>
      <c r="E431" s="999"/>
      <c r="F431" s="1000"/>
      <c r="G431" s="998"/>
      <c r="H431" s="999"/>
      <c r="I431" s="999"/>
      <c r="J431" s="999"/>
      <c r="K431" s="1000"/>
    </row>
    <row r="432" spans="1:11" ht="15.75" hidden="1" thickBot="1" x14ac:dyDescent="0.3">
      <c r="A432" s="998"/>
      <c r="B432" s="999"/>
      <c r="C432" s="999"/>
      <c r="D432" s="999"/>
      <c r="E432" s="999"/>
      <c r="F432" s="1000"/>
      <c r="G432" s="998"/>
      <c r="H432" s="999"/>
      <c r="I432" s="999"/>
      <c r="J432" s="999"/>
      <c r="K432" s="1000"/>
    </row>
    <row r="433" spans="1:11" ht="15.75" hidden="1" thickBot="1" x14ac:dyDescent="0.3">
      <c r="A433" s="998"/>
      <c r="B433" s="999"/>
      <c r="C433" s="999"/>
      <c r="D433" s="999"/>
      <c r="E433" s="999"/>
      <c r="F433" s="1000"/>
      <c r="G433" s="998"/>
      <c r="H433" s="999"/>
      <c r="I433" s="999"/>
      <c r="J433" s="999"/>
      <c r="K433" s="1000"/>
    </row>
    <row r="434" spans="1:11" ht="15.75" hidden="1" thickBot="1" x14ac:dyDescent="0.3">
      <c r="A434" s="998"/>
      <c r="B434" s="999"/>
      <c r="C434" s="999"/>
      <c r="D434" s="999"/>
      <c r="E434" s="999"/>
      <c r="F434" s="1000"/>
      <c r="G434" s="998"/>
      <c r="H434" s="999"/>
      <c r="I434" s="999"/>
      <c r="J434" s="999"/>
      <c r="K434" s="1000"/>
    </row>
    <row r="435" spans="1:11" ht="15.75" hidden="1" thickBot="1" x14ac:dyDescent="0.3">
      <c r="A435" s="998"/>
      <c r="B435" s="999"/>
      <c r="C435" s="999"/>
      <c r="D435" s="999"/>
      <c r="E435" s="999"/>
      <c r="F435" s="1000"/>
      <c r="G435" s="998"/>
      <c r="H435" s="999"/>
      <c r="I435" s="999"/>
      <c r="J435" s="999"/>
      <c r="K435" s="1000"/>
    </row>
    <row r="436" spans="1:11" ht="15.75" hidden="1" thickBot="1" x14ac:dyDescent="0.3">
      <c r="A436" s="1051" t="s">
        <v>793</v>
      </c>
      <c r="B436" s="1052"/>
      <c r="C436" s="1052"/>
      <c r="D436" s="1052"/>
      <c r="E436" s="1052"/>
      <c r="F436" s="1053"/>
      <c r="G436" s="1051" t="s">
        <v>928</v>
      </c>
      <c r="H436" s="1052"/>
      <c r="I436" s="1052"/>
      <c r="J436" s="1052"/>
      <c r="K436" s="1053"/>
    </row>
    <row r="437" spans="1:11" ht="15.75" hidden="1" thickBot="1" x14ac:dyDescent="0.3">
      <c r="A437" s="1054"/>
      <c r="B437" s="1055"/>
      <c r="C437" s="1055"/>
      <c r="D437" s="1055"/>
      <c r="E437" s="1055"/>
      <c r="F437" s="1056"/>
      <c r="G437" s="1054"/>
      <c r="H437" s="1055"/>
      <c r="I437" s="1055"/>
      <c r="J437" s="1055"/>
      <c r="K437" s="1056"/>
    </row>
    <row r="438" spans="1:11" x14ac:dyDescent="0.25">
      <c r="A438" s="995" t="s">
        <v>608</v>
      </c>
      <c r="B438" s="996"/>
      <c r="C438" s="996"/>
      <c r="D438" s="996"/>
      <c r="E438" s="996"/>
      <c r="F438" s="997"/>
      <c r="G438" s="995" t="s">
        <v>609</v>
      </c>
      <c r="H438" s="996"/>
      <c r="I438" s="996"/>
      <c r="J438" s="996"/>
      <c r="K438" s="997"/>
    </row>
    <row r="439" spans="1:11" x14ac:dyDescent="0.25">
      <c r="A439" s="998"/>
      <c r="B439" s="999"/>
      <c r="C439" s="999"/>
      <c r="D439" s="999"/>
      <c r="E439" s="999"/>
      <c r="F439" s="1000"/>
      <c r="G439" s="998"/>
      <c r="H439" s="999"/>
      <c r="I439" s="999"/>
      <c r="J439" s="999"/>
      <c r="K439" s="1000"/>
    </row>
    <row r="440" spans="1:11" x14ac:dyDescent="0.25">
      <c r="A440" s="998"/>
      <c r="B440" s="999"/>
      <c r="C440" s="999"/>
      <c r="D440" s="999"/>
      <c r="E440" s="999"/>
      <c r="F440" s="1000"/>
      <c r="G440" s="998"/>
      <c r="H440" s="999"/>
      <c r="I440" s="999"/>
      <c r="J440" s="999"/>
      <c r="K440" s="1000"/>
    </row>
    <row r="441" spans="1:11" x14ac:dyDescent="0.25">
      <c r="A441" s="998"/>
      <c r="B441" s="999"/>
      <c r="C441" s="999"/>
      <c r="D441" s="999"/>
      <c r="E441" s="999"/>
      <c r="F441" s="1000"/>
      <c r="G441" s="998"/>
      <c r="H441" s="999"/>
      <c r="I441" s="999"/>
      <c r="J441" s="999"/>
      <c r="K441" s="1000"/>
    </row>
    <row r="442" spans="1:11" x14ac:dyDescent="0.25">
      <c r="A442" s="998"/>
      <c r="B442" s="999"/>
      <c r="C442" s="999"/>
      <c r="D442" s="999"/>
      <c r="E442" s="999"/>
      <c r="F442" s="1000"/>
      <c r="G442" s="998"/>
      <c r="H442" s="999"/>
      <c r="I442" s="999"/>
      <c r="J442" s="999"/>
      <c r="K442" s="1000"/>
    </row>
    <row r="443" spans="1:11" x14ac:dyDescent="0.25">
      <c r="A443" s="998"/>
      <c r="B443" s="999"/>
      <c r="C443" s="999"/>
      <c r="D443" s="999"/>
      <c r="E443" s="999"/>
      <c r="F443" s="1000"/>
      <c r="G443" s="998"/>
      <c r="H443" s="999"/>
      <c r="I443" s="999"/>
      <c r="J443" s="999"/>
      <c r="K443" s="1000"/>
    </row>
    <row r="444" spans="1:11" x14ac:dyDescent="0.25">
      <c r="A444" s="998"/>
      <c r="B444" s="999"/>
      <c r="C444" s="999"/>
      <c r="D444" s="999"/>
      <c r="E444" s="999"/>
      <c r="F444" s="1000"/>
      <c r="G444" s="998"/>
      <c r="H444" s="999"/>
      <c r="I444" s="999"/>
      <c r="J444" s="999"/>
      <c r="K444" s="1000"/>
    </row>
    <row r="445" spans="1:11" x14ac:dyDescent="0.25">
      <c r="A445" s="998"/>
      <c r="B445" s="999"/>
      <c r="C445" s="999"/>
      <c r="D445" s="999"/>
      <c r="E445" s="999"/>
      <c r="F445" s="1000"/>
      <c r="G445" s="998"/>
      <c r="H445" s="999"/>
      <c r="I445" s="999"/>
      <c r="J445" s="999"/>
      <c r="K445" s="1000"/>
    </row>
    <row r="446" spans="1:11" x14ac:dyDescent="0.25">
      <c r="A446" s="998"/>
      <c r="B446" s="999"/>
      <c r="C446" s="999"/>
      <c r="D446" s="999"/>
      <c r="E446" s="999"/>
      <c r="F446" s="1000"/>
      <c r="G446" s="998"/>
      <c r="H446" s="999"/>
      <c r="I446" s="999"/>
      <c r="J446" s="999"/>
      <c r="K446" s="1000"/>
    </row>
    <row r="447" spans="1:11" x14ac:dyDescent="0.25">
      <c r="A447" s="998"/>
      <c r="B447" s="999"/>
      <c r="C447" s="999"/>
      <c r="D447" s="999"/>
      <c r="E447" s="999"/>
      <c r="F447" s="1000"/>
      <c r="G447" s="998"/>
      <c r="H447" s="999"/>
      <c r="I447" s="999"/>
      <c r="J447" s="999"/>
      <c r="K447" s="1000"/>
    </row>
    <row r="448" spans="1:11" x14ac:dyDescent="0.25">
      <c r="A448" s="998"/>
      <c r="B448" s="999"/>
      <c r="C448" s="999"/>
      <c r="D448" s="999"/>
      <c r="E448" s="999"/>
      <c r="F448" s="1000"/>
      <c r="G448" s="998"/>
      <c r="H448" s="999"/>
      <c r="I448" s="999"/>
      <c r="J448" s="999"/>
      <c r="K448" s="1000"/>
    </row>
    <row r="449" spans="1:11" x14ac:dyDescent="0.25">
      <c r="A449" s="998"/>
      <c r="B449" s="999"/>
      <c r="C449" s="999"/>
      <c r="D449" s="999"/>
      <c r="E449" s="999"/>
      <c r="F449" s="1000"/>
      <c r="G449" s="998"/>
      <c r="H449" s="999"/>
      <c r="I449" s="999"/>
      <c r="J449" s="999"/>
      <c r="K449" s="1000"/>
    </row>
    <row r="450" spans="1:11" x14ac:dyDescent="0.25">
      <c r="A450" s="998"/>
      <c r="B450" s="999"/>
      <c r="C450" s="999"/>
      <c r="D450" s="999"/>
      <c r="E450" s="999"/>
      <c r="F450" s="1000"/>
      <c r="G450" s="998"/>
      <c r="H450" s="999"/>
      <c r="I450" s="999"/>
      <c r="J450" s="999"/>
      <c r="K450" s="1000"/>
    </row>
    <row r="451" spans="1:11" ht="15.75" thickBot="1" x14ac:dyDescent="0.3">
      <c r="A451" s="998"/>
      <c r="B451" s="999"/>
      <c r="C451" s="999"/>
      <c r="D451" s="999"/>
      <c r="E451" s="999"/>
      <c r="F451" s="1000"/>
      <c r="G451" s="998"/>
      <c r="H451" s="999"/>
      <c r="I451" s="999"/>
      <c r="J451" s="999"/>
      <c r="K451" s="1000"/>
    </row>
    <row r="452" spans="1:11" x14ac:dyDescent="0.25">
      <c r="A452" s="1051" t="s">
        <v>1179</v>
      </c>
      <c r="B452" s="1052"/>
      <c r="C452" s="1052"/>
      <c r="D452" s="1052"/>
      <c r="E452" s="1052"/>
      <c r="F452" s="1053"/>
      <c r="G452" s="1051" t="s">
        <v>1180</v>
      </c>
      <c r="H452" s="1052"/>
      <c r="I452" s="1052"/>
      <c r="J452" s="1052"/>
      <c r="K452" s="1053"/>
    </row>
    <row r="453" spans="1:11" ht="15.75" thickBot="1" x14ac:dyDescent="0.3">
      <c r="A453" s="1054"/>
      <c r="B453" s="1055"/>
      <c r="C453" s="1055"/>
      <c r="D453" s="1055"/>
      <c r="E453" s="1055"/>
      <c r="F453" s="1056"/>
      <c r="G453" s="1054"/>
      <c r="H453" s="1055"/>
      <c r="I453" s="1055"/>
      <c r="J453" s="1055"/>
      <c r="K453" s="1056"/>
    </row>
    <row r="454" spans="1:11" x14ac:dyDescent="0.25">
      <c r="A454" s="995" t="s">
        <v>608</v>
      </c>
      <c r="B454" s="996"/>
      <c r="C454" s="996"/>
      <c r="D454" s="996"/>
      <c r="E454" s="996"/>
      <c r="F454" s="997"/>
      <c r="G454" s="995" t="s">
        <v>609</v>
      </c>
      <c r="H454" s="996"/>
      <c r="I454" s="996"/>
      <c r="J454" s="996"/>
      <c r="K454" s="997"/>
    </row>
    <row r="455" spans="1:11" x14ac:dyDescent="0.25">
      <c r="A455" s="998"/>
      <c r="B455" s="999"/>
      <c r="C455" s="999"/>
      <c r="D455" s="999"/>
      <c r="E455" s="999"/>
      <c r="F455" s="1000"/>
      <c r="G455" s="998"/>
      <c r="H455" s="999"/>
      <c r="I455" s="999"/>
      <c r="J455" s="999"/>
      <c r="K455" s="1000"/>
    </row>
    <row r="456" spans="1:11" x14ac:dyDescent="0.25">
      <c r="A456" s="998"/>
      <c r="B456" s="999"/>
      <c r="C456" s="999"/>
      <c r="D456" s="999"/>
      <c r="E456" s="999"/>
      <c r="F456" s="1000"/>
      <c r="G456" s="998"/>
      <c r="H456" s="999"/>
      <c r="I456" s="999"/>
      <c r="J456" s="999"/>
      <c r="K456" s="1000"/>
    </row>
    <row r="457" spans="1:11" x14ac:dyDescent="0.25">
      <c r="A457" s="998"/>
      <c r="B457" s="999"/>
      <c r="C457" s="999"/>
      <c r="D457" s="999"/>
      <c r="E457" s="999"/>
      <c r="F457" s="1000"/>
      <c r="G457" s="998"/>
      <c r="H457" s="999"/>
      <c r="I457" s="999"/>
      <c r="J457" s="999"/>
      <c r="K457" s="1000"/>
    </row>
    <row r="458" spans="1:11" x14ac:dyDescent="0.25">
      <c r="A458" s="998"/>
      <c r="B458" s="999"/>
      <c r="C458" s="999"/>
      <c r="D458" s="999"/>
      <c r="E458" s="999"/>
      <c r="F458" s="1000"/>
      <c r="G458" s="998"/>
      <c r="H458" s="999"/>
      <c r="I458" s="999"/>
      <c r="J458" s="999"/>
      <c r="K458" s="1000"/>
    </row>
    <row r="459" spans="1:11" x14ac:dyDescent="0.25">
      <c r="A459" s="998"/>
      <c r="B459" s="999"/>
      <c r="C459" s="999"/>
      <c r="D459" s="999"/>
      <c r="E459" s="999"/>
      <c r="F459" s="1000"/>
      <c r="G459" s="998"/>
      <c r="H459" s="999"/>
      <c r="I459" s="999"/>
      <c r="J459" s="999"/>
      <c r="K459" s="1000"/>
    </row>
    <row r="460" spans="1:11" x14ac:dyDescent="0.25">
      <c r="A460" s="998"/>
      <c r="B460" s="999"/>
      <c r="C460" s="999"/>
      <c r="D460" s="999"/>
      <c r="E460" s="999"/>
      <c r="F460" s="1000"/>
      <c r="G460" s="998"/>
      <c r="H460" s="999"/>
      <c r="I460" s="999"/>
      <c r="J460" s="999"/>
      <c r="K460" s="1000"/>
    </row>
    <row r="461" spans="1:11" x14ac:dyDescent="0.25">
      <c r="A461" s="998"/>
      <c r="B461" s="999"/>
      <c r="C461" s="999"/>
      <c r="D461" s="999"/>
      <c r="E461" s="999"/>
      <c r="F461" s="1000"/>
      <c r="G461" s="998"/>
      <c r="H461" s="999"/>
      <c r="I461" s="999"/>
      <c r="J461" s="999"/>
      <c r="K461" s="1000"/>
    </row>
    <row r="462" spans="1:11" x14ac:dyDescent="0.25">
      <c r="A462" s="998"/>
      <c r="B462" s="999"/>
      <c r="C462" s="999"/>
      <c r="D462" s="999"/>
      <c r="E462" s="999"/>
      <c r="F462" s="1000"/>
      <c r="G462" s="998"/>
      <c r="H462" s="999"/>
      <c r="I462" s="999"/>
      <c r="J462" s="999"/>
      <c r="K462" s="1000"/>
    </row>
    <row r="463" spans="1:11" x14ac:dyDescent="0.25">
      <c r="A463" s="998"/>
      <c r="B463" s="999"/>
      <c r="C463" s="999"/>
      <c r="D463" s="999"/>
      <c r="E463" s="999"/>
      <c r="F463" s="1000"/>
      <c r="G463" s="998"/>
      <c r="H463" s="999"/>
      <c r="I463" s="999"/>
      <c r="J463" s="999"/>
      <c r="K463" s="1000"/>
    </row>
    <row r="464" spans="1:11" x14ac:dyDescent="0.25">
      <c r="A464" s="998"/>
      <c r="B464" s="999"/>
      <c r="C464" s="999"/>
      <c r="D464" s="999"/>
      <c r="E464" s="999"/>
      <c r="F464" s="1000"/>
      <c r="G464" s="998"/>
      <c r="H464" s="999"/>
      <c r="I464" s="999"/>
      <c r="J464" s="999"/>
      <c r="K464" s="1000"/>
    </row>
    <row r="465" spans="1:11" x14ac:dyDescent="0.25">
      <c r="A465" s="998"/>
      <c r="B465" s="999"/>
      <c r="C465" s="999"/>
      <c r="D465" s="999"/>
      <c r="E465" s="999"/>
      <c r="F465" s="1000"/>
      <c r="G465" s="998"/>
      <c r="H465" s="999"/>
      <c r="I465" s="999"/>
      <c r="J465" s="999"/>
      <c r="K465" s="1000"/>
    </row>
    <row r="466" spans="1:11" x14ac:dyDescent="0.25">
      <c r="A466" s="998"/>
      <c r="B466" s="999"/>
      <c r="C466" s="999"/>
      <c r="D466" s="999"/>
      <c r="E466" s="999"/>
      <c r="F466" s="1000"/>
      <c r="G466" s="998"/>
      <c r="H466" s="999"/>
      <c r="I466" s="999"/>
      <c r="J466" s="999"/>
      <c r="K466" s="1000"/>
    </row>
    <row r="467" spans="1:11" ht="15.75" thickBot="1" x14ac:dyDescent="0.3">
      <c r="A467" s="998"/>
      <c r="B467" s="999"/>
      <c r="C467" s="999"/>
      <c r="D467" s="999"/>
      <c r="E467" s="999"/>
      <c r="F467" s="1000"/>
      <c r="G467" s="998"/>
      <c r="H467" s="999"/>
      <c r="I467" s="999"/>
      <c r="J467" s="999"/>
      <c r="K467" s="1000"/>
    </row>
    <row r="468" spans="1:11" x14ac:dyDescent="0.25">
      <c r="A468" s="1051" t="s">
        <v>1181</v>
      </c>
      <c r="B468" s="1052"/>
      <c r="C468" s="1052"/>
      <c r="D468" s="1052"/>
      <c r="E468" s="1052"/>
      <c r="F468" s="1053"/>
      <c r="G468" s="1051" t="s">
        <v>1182</v>
      </c>
      <c r="H468" s="1052"/>
      <c r="I468" s="1052"/>
      <c r="J468" s="1052"/>
      <c r="K468" s="1053"/>
    </row>
    <row r="469" spans="1:11" ht="15.75" thickBot="1" x14ac:dyDescent="0.3">
      <c r="A469" s="1054"/>
      <c r="B469" s="1055"/>
      <c r="C469" s="1055"/>
      <c r="D469" s="1055"/>
      <c r="E469" s="1055"/>
      <c r="F469" s="1056"/>
      <c r="G469" s="1054"/>
      <c r="H469" s="1055"/>
      <c r="I469" s="1055"/>
      <c r="J469" s="1055"/>
      <c r="K469" s="1056"/>
    </row>
    <row r="470" spans="1:11" x14ac:dyDescent="0.25">
      <c r="A470" s="995" t="s">
        <v>608</v>
      </c>
      <c r="B470" s="996"/>
      <c r="C470" s="996"/>
      <c r="D470" s="996"/>
      <c r="E470" s="996"/>
      <c r="F470" s="997"/>
      <c r="G470" s="995" t="s">
        <v>609</v>
      </c>
      <c r="H470" s="996"/>
      <c r="I470" s="996"/>
      <c r="J470" s="996"/>
      <c r="K470" s="997"/>
    </row>
    <row r="471" spans="1:11" x14ac:dyDescent="0.25">
      <c r="A471" s="998"/>
      <c r="B471" s="999"/>
      <c r="C471" s="999"/>
      <c r="D471" s="999"/>
      <c r="E471" s="999"/>
      <c r="F471" s="1000"/>
      <c r="G471" s="998"/>
      <c r="H471" s="999"/>
      <c r="I471" s="999"/>
      <c r="J471" s="999"/>
      <c r="K471" s="1000"/>
    </row>
    <row r="472" spans="1:11" x14ac:dyDescent="0.25">
      <c r="A472" s="998"/>
      <c r="B472" s="999"/>
      <c r="C472" s="999"/>
      <c r="D472" s="999"/>
      <c r="E472" s="999"/>
      <c r="F472" s="1000"/>
      <c r="G472" s="998"/>
      <c r="H472" s="999"/>
      <c r="I472" s="999"/>
      <c r="J472" s="999"/>
      <c r="K472" s="1000"/>
    </row>
    <row r="473" spans="1:11" x14ac:dyDescent="0.25">
      <c r="A473" s="998"/>
      <c r="B473" s="999"/>
      <c r="C473" s="999"/>
      <c r="D473" s="999"/>
      <c r="E473" s="999"/>
      <c r="F473" s="1000"/>
      <c r="G473" s="998"/>
      <c r="H473" s="999"/>
      <c r="I473" s="999"/>
      <c r="J473" s="999"/>
      <c r="K473" s="1000"/>
    </row>
    <row r="474" spans="1:11" x14ac:dyDescent="0.25">
      <c r="A474" s="998"/>
      <c r="B474" s="999"/>
      <c r="C474" s="999"/>
      <c r="D474" s="999"/>
      <c r="E474" s="999"/>
      <c r="F474" s="1000"/>
      <c r="G474" s="998"/>
      <c r="H474" s="999"/>
      <c r="I474" s="999"/>
      <c r="J474" s="999"/>
      <c r="K474" s="1000"/>
    </row>
    <row r="475" spans="1:11" x14ac:dyDescent="0.25">
      <c r="A475" s="998"/>
      <c r="B475" s="999"/>
      <c r="C475" s="999"/>
      <c r="D475" s="999"/>
      <c r="E475" s="999"/>
      <c r="F475" s="1000"/>
      <c r="G475" s="998"/>
      <c r="H475" s="999"/>
      <c r="I475" s="999"/>
      <c r="J475" s="999"/>
      <c r="K475" s="1000"/>
    </row>
    <row r="476" spans="1:11" x14ac:dyDescent="0.25">
      <c r="A476" s="998"/>
      <c r="B476" s="999"/>
      <c r="C476" s="999"/>
      <c r="D476" s="999"/>
      <c r="E476" s="999"/>
      <c r="F476" s="1000"/>
      <c r="G476" s="998"/>
      <c r="H476" s="999"/>
      <c r="I476" s="999"/>
      <c r="J476" s="999"/>
      <c r="K476" s="1000"/>
    </row>
    <row r="477" spans="1:11" x14ac:dyDescent="0.25">
      <c r="A477" s="998"/>
      <c r="B477" s="999"/>
      <c r="C477" s="999"/>
      <c r="D477" s="999"/>
      <c r="E477" s="999"/>
      <c r="F477" s="1000"/>
      <c r="G477" s="998"/>
      <c r="H477" s="999"/>
      <c r="I477" s="999"/>
      <c r="J477" s="999"/>
      <c r="K477" s="1000"/>
    </row>
    <row r="478" spans="1:11" x14ac:dyDescent="0.25">
      <c r="A478" s="998"/>
      <c r="B478" s="999"/>
      <c r="C478" s="999"/>
      <c r="D478" s="999"/>
      <c r="E478" s="999"/>
      <c r="F478" s="1000"/>
      <c r="G478" s="998"/>
      <c r="H478" s="999"/>
      <c r="I478" s="999"/>
      <c r="J478" s="999"/>
      <c r="K478" s="1000"/>
    </row>
    <row r="479" spans="1:11" x14ac:dyDescent="0.25">
      <c r="A479" s="998"/>
      <c r="B479" s="999"/>
      <c r="C479" s="999"/>
      <c r="D479" s="999"/>
      <c r="E479" s="999"/>
      <c r="F479" s="1000"/>
      <c r="G479" s="998"/>
      <c r="H479" s="999"/>
      <c r="I479" s="999"/>
      <c r="J479" s="999"/>
      <c r="K479" s="1000"/>
    </row>
    <row r="480" spans="1:11" x14ac:dyDescent="0.25">
      <c r="A480" s="998"/>
      <c r="B480" s="999"/>
      <c r="C480" s="999"/>
      <c r="D480" s="999"/>
      <c r="E480" s="999"/>
      <c r="F480" s="1000"/>
      <c r="G480" s="998"/>
      <c r="H480" s="999"/>
      <c r="I480" s="999"/>
      <c r="J480" s="999"/>
      <c r="K480" s="1000"/>
    </row>
    <row r="481" spans="1:11" x14ac:dyDescent="0.25">
      <c r="A481" s="998"/>
      <c r="B481" s="999"/>
      <c r="C481" s="999"/>
      <c r="D481" s="999"/>
      <c r="E481" s="999"/>
      <c r="F481" s="1000"/>
      <c r="G481" s="998"/>
      <c r="H481" s="999"/>
      <c r="I481" s="999"/>
      <c r="J481" s="999"/>
      <c r="K481" s="1000"/>
    </row>
    <row r="482" spans="1:11" x14ac:dyDescent="0.25">
      <c r="A482" s="998"/>
      <c r="B482" s="999"/>
      <c r="C482" s="999"/>
      <c r="D482" s="999"/>
      <c r="E482" s="999"/>
      <c r="F482" s="1000"/>
      <c r="G482" s="998"/>
      <c r="H482" s="999"/>
      <c r="I482" s="999"/>
      <c r="J482" s="999"/>
      <c r="K482" s="1000"/>
    </row>
    <row r="483" spans="1:11" ht="15.75" thickBot="1" x14ac:dyDescent="0.3">
      <c r="A483" s="998"/>
      <c r="B483" s="999"/>
      <c r="C483" s="999"/>
      <c r="D483" s="999"/>
      <c r="E483" s="999"/>
      <c r="F483" s="1000"/>
      <c r="G483" s="998"/>
      <c r="H483" s="999"/>
      <c r="I483" s="999"/>
      <c r="J483" s="999"/>
      <c r="K483" s="1000"/>
    </row>
    <row r="484" spans="1:11" x14ac:dyDescent="0.25">
      <c r="A484" s="1051" t="s">
        <v>1183</v>
      </c>
      <c r="B484" s="1052"/>
      <c r="C484" s="1052"/>
      <c r="D484" s="1052"/>
      <c r="E484" s="1052"/>
      <c r="F484" s="1053"/>
      <c r="G484" s="1051" t="s">
        <v>1183</v>
      </c>
      <c r="H484" s="1052"/>
      <c r="I484" s="1052"/>
      <c r="J484" s="1052"/>
      <c r="K484" s="1053"/>
    </row>
    <row r="485" spans="1:11" ht="15.75" thickBot="1" x14ac:dyDescent="0.3">
      <c r="A485" s="1054"/>
      <c r="B485" s="1055"/>
      <c r="C485" s="1055"/>
      <c r="D485" s="1055"/>
      <c r="E485" s="1055"/>
      <c r="F485" s="1056"/>
      <c r="G485" s="1054"/>
      <c r="H485" s="1055"/>
      <c r="I485" s="1055"/>
      <c r="J485" s="1055"/>
      <c r="K485" s="1056"/>
    </row>
  </sheetData>
  <mergeCells count="127">
    <mergeCell ref="A1:K2"/>
    <mergeCell ref="A3:D3"/>
    <mergeCell ref="F3:H3"/>
    <mergeCell ref="I3:K3"/>
    <mergeCell ref="A4:G5"/>
    <mergeCell ref="J4:K4"/>
    <mergeCell ref="J5:K5"/>
    <mergeCell ref="A36:F37"/>
    <mergeCell ref="G36:K37"/>
    <mergeCell ref="A38:F51"/>
    <mergeCell ref="G38:K51"/>
    <mergeCell ref="A52:F53"/>
    <mergeCell ref="G52:K53"/>
    <mergeCell ref="A6:F19"/>
    <mergeCell ref="G6:K19"/>
    <mergeCell ref="A20:F21"/>
    <mergeCell ref="G20:K21"/>
    <mergeCell ref="A22:F35"/>
    <mergeCell ref="G22:K35"/>
    <mergeCell ref="A84:F85"/>
    <mergeCell ref="G84:K85"/>
    <mergeCell ref="A86:F99"/>
    <mergeCell ref="G86:K99"/>
    <mergeCell ref="A100:F101"/>
    <mergeCell ref="G100:K101"/>
    <mergeCell ref="A54:F67"/>
    <mergeCell ref="G54:K67"/>
    <mergeCell ref="A68:F69"/>
    <mergeCell ref="G68:K69"/>
    <mergeCell ref="A70:F83"/>
    <mergeCell ref="G70:K83"/>
    <mergeCell ref="A132:F133"/>
    <mergeCell ref="G132:K133"/>
    <mergeCell ref="A134:F147"/>
    <mergeCell ref="G134:K147"/>
    <mergeCell ref="A148:F149"/>
    <mergeCell ref="G148:K149"/>
    <mergeCell ref="A102:F115"/>
    <mergeCell ref="G102:K115"/>
    <mergeCell ref="A116:F117"/>
    <mergeCell ref="G116:K117"/>
    <mergeCell ref="A118:F131"/>
    <mergeCell ref="G118:K131"/>
    <mergeCell ref="A180:F181"/>
    <mergeCell ref="G180:K181"/>
    <mergeCell ref="A182:F195"/>
    <mergeCell ref="G182:K195"/>
    <mergeCell ref="A196:F197"/>
    <mergeCell ref="G196:K197"/>
    <mergeCell ref="A150:F163"/>
    <mergeCell ref="G150:K163"/>
    <mergeCell ref="A164:F165"/>
    <mergeCell ref="G164:K165"/>
    <mergeCell ref="A166:F179"/>
    <mergeCell ref="G166:K179"/>
    <mergeCell ref="A228:F229"/>
    <mergeCell ref="G228:K229"/>
    <mergeCell ref="A230:F243"/>
    <mergeCell ref="G230:K243"/>
    <mergeCell ref="A244:F245"/>
    <mergeCell ref="G244:K245"/>
    <mergeCell ref="A198:F211"/>
    <mergeCell ref="G198:K211"/>
    <mergeCell ref="A212:F213"/>
    <mergeCell ref="G212:K213"/>
    <mergeCell ref="A214:F227"/>
    <mergeCell ref="G214:K227"/>
    <mergeCell ref="A276:F277"/>
    <mergeCell ref="G276:K277"/>
    <mergeCell ref="A278:F291"/>
    <mergeCell ref="G278:K291"/>
    <mergeCell ref="A292:F293"/>
    <mergeCell ref="G292:K293"/>
    <mergeCell ref="A246:F259"/>
    <mergeCell ref="G246:K259"/>
    <mergeCell ref="A260:F261"/>
    <mergeCell ref="G260:K261"/>
    <mergeCell ref="A262:F275"/>
    <mergeCell ref="G262:K275"/>
    <mergeCell ref="A324:F325"/>
    <mergeCell ref="G324:K325"/>
    <mergeCell ref="A326:F339"/>
    <mergeCell ref="G326:K339"/>
    <mergeCell ref="A340:F341"/>
    <mergeCell ref="G340:K341"/>
    <mergeCell ref="A294:F307"/>
    <mergeCell ref="G294:K307"/>
    <mergeCell ref="A308:F309"/>
    <mergeCell ref="G308:K309"/>
    <mergeCell ref="A310:F323"/>
    <mergeCell ref="G310:K323"/>
    <mergeCell ref="A372:F373"/>
    <mergeCell ref="G372:K373"/>
    <mergeCell ref="A374:F387"/>
    <mergeCell ref="G374:K387"/>
    <mergeCell ref="A388:F389"/>
    <mergeCell ref="G388:K389"/>
    <mergeCell ref="A342:F355"/>
    <mergeCell ref="G342:K355"/>
    <mergeCell ref="A356:F357"/>
    <mergeCell ref="G356:K357"/>
    <mergeCell ref="A358:F371"/>
    <mergeCell ref="G358:K371"/>
    <mergeCell ref="A420:F421"/>
    <mergeCell ref="G420:K421"/>
    <mergeCell ref="A422:F435"/>
    <mergeCell ref="G422:K435"/>
    <mergeCell ref="A436:F437"/>
    <mergeCell ref="G436:K437"/>
    <mergeCell ref="A390:F403"/>
    <mergeCell ref="G390:K403"/>
    <mergeCell ref="A404:F405"/>
    <mergeCell ref="G404:K405"/>
    <mergeCell ref="A406:F419"/>
    <mergeCell ref="G406:K419"/>
    <mergeCell ref="A468:F469"/>
    <mergeCell ref="G468:K469"/>
    <mergeCell ref="A470:F483"/>
    <mergeCell ref="G470:K483"/>
    <mergeCell ref="A484:F485"/>
    <mergeCell ref="G484:K485"/>
    <mergeCell ref="A438:F451"/>
    <mergeCell ref="G438:K451"/>
    <mergeCell ref="A452:F453"/>
    <mergeCell ref="G452:K453"/>
    <mergeCell ref="A454:F467"/>
    <mergeCell ref="G454:K467"/>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495B10-50AD-41E8-8B18-EA2CF8390E1C}">
  <dimension ref="B1:L101"/>
  <sheetViews>
    <sheetView zoomScale="85" zoomScaleNormal="85" zoomScaleSheetLayoutView="100" zoomScalePageLayoutView="90" workbookViewId="0">
      <selection activeCell="O18" sqref="O18"/>
    </sheetView>
  </sheetViews>
  <sheetFormatPr baseColWidth="10" defaultColWidth="11.42578125" defaultRowHeight="15" x14ac:dyDescent="0.25"/>
  <cols>
    <col min="1" max="1" width="3.7109375" style="126" customWidth="1"/>
    <col min="2" max="2" width="4.7109375" style="126" customWidth="1"/>
    <col min="3" max="3" width="8.28515625" style="126" customWidth="1"/>
    <col min="4" max="4" width="8" style="126" customWidth="1"/>
    <col min="5" max="5" width="11.42578125" style="126"/>
    <col min="6" max="6" width="12" style="126" customWidth="1"/>
    <col min="7" max="7" width="8.42578125" style="126" customWidth="1"/>
    <col min="8" max="8" width="8.5703125" style="126" customWidth="1"/>
    <col min="9" max="9" width="20.28515625" style="126" customWidth="1"/>
    <col min="10" max="10" width="9.140625" style="126" customWidth="1"/>
    <col min="11" max="11" width="6.28515625" style="126" customWidth="1"/>
    <col min="12" max="12" width="8" style="126" customWidth="1"/>
    <col min="13" max="13" width="11.42578125" style="126" customWidth="1"/>
    <col min="14" max="16384" width="11.42578125" style="126"/>
  </cols>
  <sheetData>
    <row r="1" spans="2:12" ht="27.75" customHeight="1" x14ac:dyDescent="0.25">
      <c r="B1" s="1013" t="s">
        <v>328</v>
      </c>
      <c r="C1" s="1014"/>
      <c r="D1" s="1014"/>
      <c r="E1" s="1014"/>
      <c r="F1" s="1014"/>
      <c r="G1" s="1014"/>
      <c r="H1" s="1014"/>
      <c r="I1" s="1014"/>
      <c r="J1" s="1014"/>
      <c r="K1" s="1014"/>
      <c r="L1" s="1015"/>
    </row>
    <row r="2" spans="2:12" ht="11.25" customHeight="1" x14ac:dyDescent="0.25">
      <c r="B2" s="1016"/>
      <c r="C2" s="1017"/>
      <c r="D2" s="1017"/>
      <c r="E2" s="1017"/>
      <c r="F2" s="1017"/>
      <c r="G2" s="1017"/>
      <c r="H2" s="1017"/>
      <c r="I2" s="1017"/>
      <c r="J2" s="1017"/>
      <c r="K2" s="1017"/>
      <c r="L2" s="1018"/>
    </row>
    <row r="3" spans="2:12" ht="24.95" customHeight="1" x14ac:dyDescent="0.25">
      <c r="B3" s="1139" t="s">
        <v>374</v>
      </c>
      <c r="C3" s="1020"/>
      <c r="D3" s="1020"/>
      <c r="E3" s="1021"/>
      <c r="F3" s="153">
        <v>44083</v>
      </c>
      <c r="G3" s="1019" t="s">
        <v>375</v>
      </c>
      <c r="H3" s="1020"/>
      <c r="I3" s="1021"/>
      <c r="J3" s="1090">
        <v>44090</v>
      </c>
      <c r="K3" s="1020"/>
      <c r="L3" s="1140"/>
    </row>
    <row r="4" spans="2:12" ht="24.95" customHeight="1" x14ac:dyDescent="0.25">
      <c r="B4" s="1025" t="s">
        <v>326</v>
      </c>
      <c r="C4" s="1026"/>
      <c r="D4" s="1026"/>
      <c r="E4" s="1026"/>
      <c r="F4" s="1026"/>
      <c r="G4" s="1026"/>
      <c r="H4" s="1027"/>
      <c r="I4" s="192" t="s">
        <v>591</v>
      </c>
      <c r="J4" s="192" t="s">
        <v>2</v>
      </c>
      <c r="K4" s="1141" t="s">
        <v>0</v>
      </c>
      <c r="L4" s="1142"/>
    </row>
    <row r="5" spans="2:12" ht="24.95" customHeight="1" x14ac:dyDescent="0.25">
      <c r="B5" s="1028"/>
      <c r="C5" s="1029"/>
      <c r="D5" s="1029"/>
      <c r="E5" s="1029"/>
      <c r="F5" s="1029"/>
      <c r="G5" s="1029"/>
      <c r="H5" s="1030"/>
      <c r="I5" s="191" t="s">
        <v>592</v>
      </c>
      <c r="J5" s="192">
        <v>2</v>
      </c>
      <c r="K5" s="1141" t="s">
        <v>376</v>
      </c>
      <c r="L5" s="1142"/>
    </row>
    <row r="6" spans="2:12" ht="15.75" customHeight="1" x14ac:dyDescent="0.25">
      <c r="B6" s="998" t="s">
        <v>545</v>
      </c>
      <c r="C6" s="999"/>
      <c r="D6" s="999"/>
      <c r="E6" s="999"/>
      <c r="F6" s="999"/>
      <c r="G6" s="1000"/>
      <c r="H6" s="998" t="s">
        <v>546</v>
      </c>
      <c r="I6" s="999"/>
      <c r="J6" s="999"/>
      <c r="K6" s="999"/>
      <c r="L6" s="1000"/>
    </row>
    <row r="7" spans="2:12" x14ac:dyDescent="0.25">
      <c r="B7" s="998"/>
      <c r="C7" s="999"/>
      <c r="D7" s="999"/>
      <c r="E7" s="999"/>
      <c r="F7" s="999"/>
      <c r="G7" s="1000"/>
      <c r="H7" s="998"/>
      <c r="I7" s="999"/>
      <c r="J7" s="999"/>
      <c r="K7" s="999"/>
      <c r="L7" s="1000"/>
    </row>
    <row r="8" spans="2:12" x14ac:dyDescent="0.25">
      <c r="B8" s="998"/>
      <c r="C8" s="999"/>
      <c r="D8" s="999"/>
      <c r="E8" s="999"/>
      <c r="F8" s="999"/>
      <c r="G8" s="1000"/>
      <c r="H8" s="998"/>
      <c r="I8" s="999"/>
      <c r="J8" s="999"/>
      <c r="K8" s="999"/>
      <c r="L8" s="1000"/>
    </row>
    <row r="9" spans="2:12" x14ac:dyDescent="0.25">
      <c r="B9" s="998"/>
      <c r="C9" s="999"/>
      <c r="D9" s="999"/>
      <c r="E9" s="999"/>
      <c r="F9" s="999"/>
      <c r="G9" s="1000"/>
      <c r="H9" s="998"/>
      <c r="I9" s="999"/>
      <c r="J9" s="999"/>
      <c r="K9" s="999"/>
      <c r="L9" s="1000"/>
    </row>
    <row r="10" spans="2:12" x14ac:dyDescent="0.25">
      <c r="B10" s="998"/>
      <c r="C10" s="999"/>
      <c r="D10" s="999"/>
      <c r="E10" s="999"/>
      <c r="F10" s="999"/>
      <c r="G10" s="1000"/>
      <c r="H10" s="998"/>
      <c r="I10" s="999"/>
      <c r="J10" s="999"/>
      <c r="K10" s="999"/>
      <c r="L10" s="1000"/>
    </row>
    <row r="11" spans="2:12" x14ac:dyDescent="0.25">
      <c r="B11" s="998"/>
      <c r="C11" s="999"/>
      <c r="D11" s="999"/>
      <c r="E11" s="999"/>
      <c r="F11" s="999"/>
      <c r="G11" s="1000"/>
      <c r="H11" s="998"/>
      <c r="I11" s="999"/>
      <c r="J11" s="999"/>
      <c r="K11" s="999"/>
      <c r="L11" s="1000"/>
    </row>
    <row r="12" spans="2:12" x14ac:dyDescent="0.25">
      <c r="B12" s="998"/>
      <c r="C12" s="999"/>
      <c r="D12" s="999"/>
      <c r="E12" s="999"/>
      <c r="F12" s="999"/>
      <c r="G12" s="1000"/>
      <c r="H12" s="998"/>
      <c r="I12" s="999"/>
      <c r="J12" s="999"/>
      <c r="K12" s="999"/>
      <c r="L12" s="1000"/>
    </row>
    <row r="13" spans="2:12" x14ac:dyDescent="0.25">
      <c r="B13" s="998"/>
      <c r="C13" s="999"/>
      <c r="D13" s="999"/>
      <c r="E13" s="999"/>
      <c r="F13" s="999"/>
      <c r="G13" s="1000"/>
      <c r="H13" s="998"/>
      <c r="I13" s="999"/>
      <c r="J13" s="999"/>
      <c r="K13" s="999"/>
      <c r="L13" s="1000"/>
    </row>
    <row r="14" spans="2:12" x14ac:dyDescent="0.25">
      <c r="B14" s="998"/>
      <c r="C14" s="999"/>
      <c r="D14" s="999"/>
      <c r="E14" s="999"/>
      <c r="F14" s="999"/>
      <c r="G14" s="1000"/>
      <c r="H14" s="998"/>
      <c r="I14" s="999"/>
      <c r="J14" s="999"/>
      <c r="K14" s="999"/>
      <c r="L14" s="1000"/>
    </row>
    <row r="15" spans="2:12" x14ac:dyDescent="0.25">
      <c r="B15" s="998"/>
      <c r="C15" s="999"/>
      <c r="D15" s="999"/>
      <c r="E15" s="999"/>
      <c r="F15" s="999"/>
      <c r="G15" s="1000"/>
      <c r="H15" s="998"/>
      <c r="I15" s="999"/>
      <c r="J15" s="999"/>
      <c r="K15" s="999"/>
      <c r="L15" s="1000"/>
    </row>
    <row r="16" spans="2:12" x14ac:dyDescent="0.25">
      <c r="B16" s="998"/>
      <c r="C16" s="999"/>
      <c r="D16" s="999"/>
      <c r="E16" s="999"/>
      <c r="F16" s="999"/>
      <c r="G16" s="1000"/>
      <c r="H16" s="998"/>
      <c r="I16" s="999"/>
      <c r="J16" s="999"/>
      <c r="K16" s="999"/>
      <c r="L16" s="1000"/>
    </row>
    <row r="17" spans="2:12" x14ac:dyDescent="0.25">
      <c r="B17" s="998"/>
      <c r="C17" s="999"/>
      <c r="D17" s="999"/>
      <c r="E17" s="999"/>
      <c r="F17" s="999"/>
      <c r="G17" s="1000"/>
      <c r="H17" s="998"/>
      <c r="I17" s="999"/>
      <c r="J17" s="999"/>
      <c r="K17" s="999"/>
      <c r="L17" s="1000"/>
    </row>
    <row r="18" spans="2:12" x14ac:dyDescent="0.25">
      <c r="B18" s="998"/>
      <c r="C18" s="999"/>
      <c r="D18" s="999"/>
      <c r="E18" s="999"/>
      <c r="F18" s="999"/>
      <c r="G18" s="1000"/>
      <c r="H18" s="998"/>
      <c r="I18" s="999"/>
      <c r="J18" s="999"/>
      <c r="K18" s="999"/>
      <c r="L18" s="1000"/>
    </row>
    <row r="19" spans="2:12" ht="15.75" thickBot="1" x14ac:dyDescent="0.3">
      <c r="B19" s="998"/>
      <c r="C19" s="999"/>
      <c r="D19" s="999"/>
      <c r="E19" s="999"/>
      <c r="F19" s="999"/>
      <c r="G19" s="1000"/>
      <c r="H19" s="998"/>
      <c r="I19" s="999"/>
      <c r="J19" s="999"/>
      <c r="K19" s="999"/>
      <c r="L19" s="1000"/>
    </row>
    <row r="20" spans="2:12" x14ac:dyDescent="0.25">
      <c r="B20" s="1001" t="s">
        <v>1134</v>
      </c>
      <c r="C20" s="1134"/>
      <c r="D20" s="1134"/>
      <c r="E20" s="1134"/>
      <c r="F20" s="1134"/>
      <c r="G20" s="1135"/>
      <c r="H20" s="1001" t="s">
        <v>1135</v>
      </c>
      <c r="I20" s="1002"/>
      <c r="J20" s="1002"/>
      <c r="K20" s="1002"/>
      <c r="L20" s="1003"/>
    </row>
    <row r="21" spans="2:12" ht="18" customHeight="1" thickBot="1" x14ac:dyDescent="0.3">
      <c r="B21" s="1136"/>
      <c r="C21" s="1137"/>
      <c r="D21" s="1137"/>
      <c r="E21" s="1137"/>
      <c r="F21" s="1137"/>
      <c r="G21" s="1138"/>
      <c r="H21" s="1004"/>
      <c r="I21" s="1005"/>
      <c r="J21" s="1005"/>
      <c r="K21" s="1005"/>
      <c r="L21" s="1006"/>
    </row>
    <row r="22" spans="2:12" ht="15.75" customHeight="1" x14ac:dyDescent="0.25">
      <c r="B22" s="995" t="s">
        <v>606</v>
      </c>
      <c r="C22" s="996"/>
      <c r="D22" s="996"/>
      <c r="E22" s="996"/>
      <c r="F22" s="996"/>
      <c r="G22" s="997"/>
      <c r="H22" s="995" t="s">
        <v>607</v>
      </c>
      <c r="I22" s="996"/>
      <c r="J22" s="996"/>
      <c r="K22" s="996"/>
      <c r="L22" s="997"/>
    </row>
    <row r="23" spans="2:12" x14ac:dyDescent="0.25">
      <c r="B23" s="998"/>
      <c r="C23" s="999"/>
      <c r="D23" s="999"/>
      <c r="E23" s="999"/>
      <c r="F23" s="999"/>
      <c r="G23" s="1000"/>
      <c r="H23" s="998"/>
      <c r="I23" s="999"/>
      <c r="J23" s="999"/>
      <c r="K23" s="999"/>
      <c r="L23" s="1000"/>
    </row>
    <row r="24" spans="2:12" x14ac:dyDescent="0.25">
      <c r="B24" s="998"/>
      <c r="C24" s="999"/>
      <c r="D24" s="999"/>
      <c r="E24" s="999"/>
      <c r="F24" s="999"/>
      <c r="G24" s="1000"/>
      <c r="H24" s="998"/>
      <c r="I24" s="999"/>
      <c r="J24" s="999"/>
      <c r="K24" s="999"/>
      <c r="L24" s="1000"/>
    </row>
    <row r="25" spans="2:12" x14ac:dyDescent="0.25">
      <c r="B25" s="998"/>
      <c r="C25" s="999"/>
      <c r="D25" s="999"/>
      <c r="E25" s="999"/>
      <c r="F25" s="999"/>
      <c r="G25" s="1000"/>
      <c r="H25" s="998"/>
      <c r="I25" s="999"/>
      <c r="J25" s="999"/>
      <c r="K25" s="999"/>
      <c r="L25" s="1000"/>
    </row>
    <row r="26" spans="2:12" x14ac:dyDescent="0.25">
      <c r="B26" s="998"/>
      <c r="C26" s="999"/>
      <c r="D26" s="999"/>
      <c r="E26" s="999"/>
      <c r="F26" s="999"/>
      <c r="G26" s="1000"/>
      <c r="H26" s="998"/>
      <c r="I26" s="999"/>
      <c r="J26" s="999"/>
      <c r="K26" s="999"/>
      <c r="L26" s="1000"/>
    </row>
    <row r="27" spans="2:12" x14ac:dyDescent="0.25">
      <c r="B27" s="998"/>
      <c r="C27" s="999"/>
      <c r="D27" s="999"/>
      <c r="E27" s="999"/>
      <c r="F27" s="999"/>
      <c r="G27" s="1000"/>
      <c r="H27" s="998"/>
      <c r="I27" s="999"/>
      <c r="J27" s="999"/>
      <c r="K27" s="999"/>
      <c r="L27" s="1000"/>
    </row>
    <row r="28" spans="2:12" x14ac:dyDescent="0.25">
      <c r="B28" s="998"/>
      <c r="C28" s="999"/>
      <c r="D28" s="999"/>
      <c r="E28" s="999"/>
      <c r="F28" s="999"/>
      <c r="G28" s="1000"/>
      <c r="H28" s="998"/>
      <c r="I28" s="999"/>
      <c r="J28" s="999"/>
      <c r="K28" s="999"/>
      <c r="L28" s="1000"/>
    </row>
    <row r="29" spans="2:12" x14ac:dyDescent="0.25">
      <c r="B29" s="998"/>
      <c r="C29" s="999"/>
      <c r="D29" s="999"/>
      <c r="E29" s="999"/>
      <c r="F29" s="999"/>
      <c r="G29" s="1000"/>
      <c r="H29" s="998"/>
      <c r="I29" s="999"/>
      <c r="J29" s="999"/>
      <c r="K29" s="999"/>
      <c r="L29" s="1000"/>
    </row>
    <row r="30" spans="2:12" x14ac:dyDescent="0.25">
      <c r="B30" s="998"/>
      <c r="C30" s="999"/>
      <c r="D30" s="999"/>
      <c r="E30" s="999"/>
      <c r="F30" s="999"/>
      <c r="G30" s="1000"/>
      <c r="H30" s="998"/>
      <c r="I30" s="999"/>
      <c r="J30" s="999"/>
      <c r="K30" s="999"/>
      <c r="L30" s="1000"/>
    </row>
    <row r="31" spans="2:12" x14ac:dyDescent="0.25">
      <c r="B31" s="998"/>
      <c r="C31" s="999"/>
      <c r="D31" s="999"/>
      <c r="E31" s="999"/>
      <c r="F31" s="999"/>
      <c r="G31" s="1000"/>
      <c r="H31" s="998"/>
      <c r="I31" s="999"/>
      <c r="J31" s="999"/>
      <c r="K31" s="999"/>
      <c r="L31" s="1000"/>
    </row>
    <row r="32" spans="2:12" x14ac:dyDescent="0.25">
      <c r="B32" s="998"/>
      <c r="C32" s="999"/>
      <c r="D32" s="999"/>
      <c r="E32" s="999"/>
      <c r="F32" s="999"/>
      <c r="G32" s="1000"/>
      <c r="H32" s="998"/>
      <c r="I32" s="999"/>
      <c r="J32" s="999"/>
      <c r="K32" s="999"/>
      <c r="L32" s="1000"/>
    </row>
    <row r="33" spans="2:12" x14ac:dyDescent="0.25">
      <c r="B33" s="998"/>
      <c r="C33" s="999"/>
      <c r="D33" s="999"/>
      <c r="E33" s="999"/>
      <c r="F33" s="999"/>
      <c r="G33" s="1000"/>
      <c r="H33" s="998"/>
      <c r="I33" s="999"/>
      <c r="J33" s="999"/>
      <c r="K33" s="999"/>
      <c r="L33" s="1000"/>
    </row>
    <row r="34" spans="2:12" x14ac:dyDescent="0.25">
      <c r="B34" s="998"/>
      <c r="C34" s="999"/>
      <c r="D34" s="999"/>
      <c r="E34" s="999"/>
      <c r="F34" s="999"/>
      <c r="G34" s="1000"/>
      <c r="H34" s="998"/>
      <c r="I34" s="999"/>
      <c r="J34" s="999"/>
      <c r="K34" s="999"/>
      <c r="L34" s="1000"/>
    </row>
    <row r="35" spans="2:12" ht="15.75" thickBot="1" x14ac:dyDescent="0.3">
      <c r="B35" s="998"/>
      <c r="C35" s="999"/>
      <c r="D35" s="999"/>
      <c r="E35" s="999"/>
      <c r="F35" s="999"/>
      <c r="G35" s="1000"/>
      <c r="H35" s="998"/>
      <c r="I35" s="999"/>
      <c r="J35" s="999"/>
      <c r="K35" s="999"/>
      <c r="L35" s="1000"/>
    </row>
    <row r="36" spans="2:12" ht="15" customHeight="1" x14ac:dyDescent="0.25">
      <c r="B36" s="1001" t="s">
        <v>1136</v>
      </c>
      <c r="C36" s="1002"/>
      <c r="D36" s="1002"/>
      <c r="E36" s="1002"/>
      <c r="F36" s="1002"/>
      <c r="G36" s="1003"/>
      <c r="H36" s="1001" t="s">
        <v>1137</v>
      </c>
      <c r="I36" s="1002"/>
      <c r="J36" s="1002"/>
      <c r="K36" s="1002"/>
      <c r="L36" s="1003"/>
    </row>
    <row r="37" spans="2:12" ht="18" customHeight="1" thickBot="1" x14ac:dyDescent="0.3">
      <c r="B37" s="1004"/>
      <c r="C37" s="1005"/>
      <c r="D37" s="1005"/>
      <c r="E37" s="1005"/>
      <c r="F37" s="1005"/>
      <c r="G37" s="1006"/>
      <c r="H37" s="1004"/>
      <c r="I37" s="1005"/>
      <c r="J37" s="1005"/>
      <c r="K37" s="1005"/>
      <c r="L37" s="1006"/>
    </row>
    <row r="38" spans="2:12" x14ac:dyDescent="0.25">
      <c r="B38" s="995" t="s">
        <v>608</v>
      </c>
      <c r="C38" s="996"/>
      <c r="D38" s="996"/>
      <c r="E38" s="996"/>
      <c r="F38" s="996"/>
      <c r="G38" s="997"/>
      <c r="H38" s="995" t="s">
        <v>609</v>
      </c>
      <c r="I38" s="996"/>
      <c r="J38" s="996"/>
      <c r="K38" s="996"/>
      <c r="L38" s="997"/>
    </row>
    <row r="39" spans="2:12" x14ac:dyDescent="0.25">
      <c r="B39" s="998"/>
      <c r="C39" s="999"/>
      <c r="D39" s="999"/>
      <c r="E39" s="999"/>
      <c r="F39" s="999"/>
      <c r="G39" s="1000"/>
      <c r="H39" s="998"/>
      <c r="I39" s="999"/>
      <c r="J39" s="999"/>
      <c r="K39" s="999"/>
      <c r="L39" s="1000"/>
    </row>
    <row r="40" spans="2:12" x14ac:dyDescent="0.25">
      <c r="B40" s="998"/>
      <c r="C40" s="999"/>
      <c r="D40" s="999"/>
      <c r="E40" s="999"/>
      <c r="F40" s="999"/>
      <c r="G40" s="1000"/>
      <c r="H40" s="998"/>
      <c r="I40" s="999"/>
      <c r="J40" s="999"/>
      <c r="K40" s="999"/>
      <c r="L40" s="1000"/>
    </row>
    <row r="41" spans="2:12" x14ac:dyDescent="0.25">
      <c r="B41" s="998"/>
      <c r="C41" s="999"/>
      <c r="D41" s="999"/>
      <c r="E41" s="999"/>
      <c r="F41" s="999"/>
      <c r="G41" s="1000"/>
      <c r="H41" s="998"/>
      <c r="I41" s="999"/>
      <c r="J41" s="999"/>
      <c r="K41" s="999"/>
      <c r="L41" s="1000"/>
    </row>
    <row r="42" spans="2:12" x14ac:dyDescent="0.25">
      <c r="B42" s="998"/>
      <c r="C42" s="999"/>
      <c r="D42" s="999"/>
      <c r="E42" s="999"/>
      <c r="F42" s="999"/>
      <c r="G42" s="1000"/>
      <c r="H42" s="998"/>
      <c r="I42" s="999"/>
      <c r="J42" s="999"/>
      <c r="K42" s="999"/>
      <c r="L42" s="1000"/>
    </row>
    <row r="43" spans="2:12" x14ac:dyDescent="0.25">
      <c r="B43" s="998"/>
      <c r="C43" s="999"/>
      <c r="D43" s="999"/>
      <c r="E43" s="999"/>
      <c r="F43" s="999"/>
      <c r="G43" s="1000"/>
      <c r="H43" s="998"/>
      <c r="I43" s="999"/>
      <c r="J43" s="999"/>
      <c r="K43" s="999"/>
      <c r="L43" s="1000"/>
    </row>
    <row r="44" spans="2:12" x14ac:dyDescent="0.25">
      <c r="B44" s="998"/>
      <c r="C44" s="999"/>
      <c r="D44" s="999"/>
      <c r="E44" s="999"/>
      <c r="F44" s="999"/>
      <c r="G44" s="1000"/>
      <c r="H44" s="998"/>
      <c r="I44" s="999"/>
      <c r="J44" s="999"/>
      <c r="K44" s="999"/>
      <c r="L44" s="1000"/>
    </row>
    <row r="45" spans="2:12" x14ac:dyDescent="0.25">
      <c r="B45" s="998"/>
      <c r="C45" s="999"/>
      <c r="D45" s="999"/>
      <c r="E45" s="999"/>
      <c r="F45" s="999"/>
      <c r="G45" s="1000"/>
      <c r="H45" s="998"/>
      <c r="I45" s="999"/>
      <c r="J45" s="999"/>
      <c r="K45" s="999"/>
      <c r="L45" s="1000"/>
    </row>
    <row r="46" spans="2:12" x14ac:dyDescent="0.25">
      <c r="B46" s="998"/>
      <c r="C46" s="999"/>
      <c r="D46" s="999"/>
      <c r="E46" s="999"/>
      <c r="F46" s="999"/>
      <c r="G46" s="1000"/>
      <c r="H46" s="998"/>
      <c r="I46" s="999"/>
      <c r="J46" s="999"/>
      <c r="K46" s="999"/>
      <c r="L46" s="1000"/>
    </row>
    <row r="47" spans="2:12" x14ac:dyDescent="0.25">
      <c r="B47" s="998"/>
      <c r="C47" s="999"/>
      <c r="D47" s="999"/>
      <c r="E47" s="999"/>
      <c r="F47" s="999"/>
      <c r="G47" s="1000"/>
      <c r="H47" s="998"/>
      <c r="I47" s="999"/>
      <c r="J47" s="999"/>
      <c r="K47" s="999"/>
      <c r="L47" s="1000"/>
    </row>
    <row r="48" spans="2:12" x14ac:dyDescent="0.25">
      <c r="B48" s="998"/>
      <c r="C48" s="999"/>
      <c r="D48" s="999"/>
      <c r="E48" s="999"/>
      <c r="F48" s="999"/>
      <c r="G48" s="1000"/>
      <c r="H48" s="998"/>
      <c r="I48" s="999"/>
      <c r="J48" s="999"/>
      <c r="K48" s="999"/>
      <c r="L48" s="1000"/>
    </row>
    <row r="49" spans="2:12" x14ac:dyDescent="0.25">
      <c r="B49" s="998"/>
      <c r="C49" s="999"/>
      <c r="D49" s="999"/>
      <c r="E49" s="999"/>
      <c r="F49" s="999"/>
      <c r="G49" s="1000"/>
      <c r="H49" s="998"/>
      <c r="I49" s="999"/>
      <c r="J49" s="999"/>
      <c r="K49" s="999"/>
      <c r="L49" s="1000"/>
    </row>
    <row r="50" spans="2:12" x14ac:dyDescent="0.25">
      <c r="B50" s="998"/>
      <c r="C50" s="999"/>
      <c r="D50" s="999"/>
      <c r="E50" s="999"/>
      <c r="F50" s="999"/>
      <c r="G50" s="1000"/>
      <c r="H50" s="998"/>
      <c r="I50" s="999"/>
      <c r="J50" s="999"/>
      <c r="K50" s="999"/>
      <c r="L50" s="1000"/>
    </row>
    <row r="51" spans="2:12" ht="15.75" thickBot="1" x14ac:dyDescent="0.3">
      <c r="B51" s="998"/>
      <c r="C51" s="999"/>
      <c r="D51" s="999"/>
      <c r="E51" s="999"/>
      <c r="F51" s="999"/>
      <c r="G51" s="1000"/>
      <c r="H51" s="998"/>
      <c r="I51" s="999"/>
      <c r="J51" s="999"/>
      <c r="K51" s="999"/>
      <c r="L51" s="1000"/>
    </row>
    <row r="52" spans="2:12" ht="15" customHeight="1" x14ac:dyDescent="0.25">
      <c r="B52" s="1007" t="s">
        <v>1138</v>
      </c>
      <c r="C52" s="1008"/>
      <c r="D52" s="1008"/>
      <c r="E52" s="1008"/>
      <c r="F52" s="1008"/>
      <c r="G52" s="1009"/>
      <c r="H52" s="1007" t="s">
        <v>1139</v>
      </c>
      <c r="I52" s="1008"/>
      <c r="J52" s="1008"/>
      <c r="K52" s="1008"/>
      <c r="L52" s="1009"/>
    </row>
    <row r="53" spans="2:12" ht="15.75" thickBot="1" x14ac:dyDescent="0.3">
      <c r="B53" s="1010"/>
      <c r="C53" s="1011"/>
      <c r="D53" s="1011"/>
      <c r="E53" s="1011"/>
      <c r="F53" s="1011"/>
      <c r="G53" s="1012"/>
      <c r="H53" s="1010"/>
      <c r="I53" s="1011"/>
      <c r="J53" s="1011"/>
      <c r="K53" s="1011"/>
      <c r="L53" s="1012"/>
    </row>
    <row r="54" spans="2:12" x14ac:dyDescent="0.25">
      <c r="B54" s="995" t="s">
        <v>608</v>
      </c>
      <c r="C54" s="996"/>
      <c r="D54" s="996"/>
      <c r="E54" s="996"/>
      <c r="F54" s="996"/>
      <c r="G54" s="997"/>
      <c r="H54" s="995" t="s">
        <v>609</v>
      </c>
      <c r="I54" s="996"/>
      <c r="J54" s="996"/>
      <c r="K54" s="996"/>
      <c r="L54" s="997"/>
    </row>
    <row r="55" spans="2:12" x14ac:dyDescent="0.25">
      <c r="B55" s="998"/>
      <c r="C55" s="999"/>
      <c r="D55" s="999"/>
      <c r="E55" s="999"/>
      <c r="F55" s="999"/>
      <c r="G55" s="1000"/>
      <c r="H55" s="998"/>
      <c r="I55" s="999"/>
      <c r="J55" s="999"/>
      <c r="K55" s="999"/>
      <c r="L55" s="1000"/>
    </row>
    <row r="56" spans="2:12" x14ac:dyDescent="0.25">
      <c r="B56" s="998"/>
      <c r="C56" s="999"/>
      <c r="D56" s="999"/>
      <c r="E56" s="999"/>
      <c r="F56" s="999"/>
      <c r="G56" s="1000"/>
      <c r="H56" s="998"/>
      <c r="I56" s="999"/>
      <c r="J56" s="999"/>
      <c r="K56" s="999"/>
      <c r="L56" s="1000"/>
    </row>
    <row r="57" spans="2:12" x14ac:dyDescent="0.25">
      <c r="B57" s="998"/>
      <c r="C57" s="999"/>
      <c r="D57" s="999"/>
      <c r="E57" s="999"/>
      <c r="F57" s="999"/>
      <c r="G57" s="1000"/>
      <c r="H57" s="998"/>
      <c r="I57" s="999"/>
      <c r="J57" s="999"/>
      <c r="K57" s="999"/>
      <c r="L57" s="1000"/>
    </row>
    <row r="58" spans="2:12" x14ac:dyDescent="0.25">
      <c r="B58" s="998"/>
      <c r="C58" s="999"/>
      <c r="D58" s="999"/>
      <c r="E58" s="999"/>
      <c r="F58" s="999"/>
      <c r="G58" s="1000"/>
      <c r="H58" s="998"/>
      <c r="I58" s="999"/>
      <c r="J58" s="999"/>
      <c r="K58" s="999"/>
      <c r="L58" s="1000"/>
    </row>
    <row r="59" spans="2:12" x14ac:dyDescent="0.25">
      <c r="B59" s="998"/>
      <c r="C59" s="999"/>
      <c r="D59" s="999"/>
      <c r="E59" s="999"/>
      <c r="F59" s="999"/>
      <c r="G59" s="1000"/>
      <c r="H59" s="998"/>
      <c r="I59" s="999"/>
      <c r="J59" s="999"/>
      <c r="K59" s="999"/>
      <c r="L59" s="1000"/>
    </row>
    <row r="60" spans="2:12" x14ac:dyDescent="0.25">
      <c r="B60" s="998"/>
      <c r="C60" s="999"/>
      <c r="D60" s="999"/>
      <c r="E60" s="999"/>
      <c r="F60" s="999"/>
      <c r="G60" s="1000"/>
      <c r="H60" s="998"/>
      <c r="I60" s="999"/>
      <c r="J60" s="999"/>
      <c r="K60" s="999"/>
      <c r="L60" s="1000"/>
    </row>
    <row r="61" spans="2:12" x14ac:dyDescent="0.25">
      <c r="B61" s="998"/>
      <c r="C61" s="999"/>
      <c r="D61" s="999"/>
      <c r="E61" s="999"/>
      <c r="F61" s="999"/>
      <c r="G61" s="1000"/>
      <c r="H61" s="998"/>
      <c r="I61" s="999"/>
      <c r="J61" s="999"/>
      <c r="K61" s="999"/>
      <c r="L61" s="1000"/>
    </row>
    <row r="62" spans="2:12" x14ac:dyDescent="0.25">
      <c r="B62" s="998"/>
      <c r="C62" s="999"/>
      <c r="D62" s="999"/>
      <c r="E62" s="999"/>
      <c r="F62" s="999"/>
      <c r="G62" s="1000"/>
      <c r="H62" s="998"/>
      <c r="I62" s="999"/>
      <c r="J62" s="999"/>
      <c r="K62" s="999"/>
      <c r="L62" s="1000"/>
    </row>
    <row r="63" spans="2:12" x14ac:dyDescent="0.25">
      <c r="B63" s="998"/>
      <c r="C63" s="999"/>
      <c r="D63" s="999"/>
      <c r="E63" s="999"/>
      <c r="F63" s="999"/>
      <c r="G63" s="1000"/>
      <c r="H63" s="998"/>
      <c r="I63" s="999"/>
      <c r="J63" s="999"/>
      <c r="K63" s="999"/>
      <c r="L63" s="1000"/>
    </row>
    <row r="64" spans="2:12" x14ac:dyDescent="0.25">
      <c r="B64" s="998"/>
      <c r="C64" s="999"/>
      <c r="D64" s="999"/>
      <c r="E64" s="999"/>
      <c r="F64" s="999"/>
      <c r="G64" s="1000"/>
      <c r="H64" s="998"/>
      <c r="I64" s="999"/>
      <c r="J64" s="999"/>
      <c r="K64" s="999"/>
      <c r="L64" s="1000"/>
    </row>
    <row r="65" spans="2:12" x14ac:dyDescent="0.25">
      <c r="B65" s="998"/>
      <c r="C65" s="999"/>
      <c r="D65" s="999"/>
      <c r="E65" s="999"/>
      <c r="F65" s="999"/>
      <c r="G65" s="1000"/>
      <c r="H65" s="998"/>
      <c r="I65" s="999"/>
      <c r="J65" s="999"/>
      <c r="K65" s="999"/>
      <c r="L65" s="1000"/>
    </row>
    <row r="66" spans="2:12" x14ac:dyDescent="0.25">
      <c r="B66" s="998"/>
      <c r="C66" s="999"/>
      <c r="D66" s="999"/>
      <c r="E66" s="999"/>
      <c r="F66" s="999"/>
      <c r="G66" s="1000"/>
      <c r="H66" s="998"/>
      <c r="I66" s="999"/>
      <c r="J66" s="999"/>
      <c r="K66" s="999"/>
      <c r="L66" s="1000"/>
    </row>
    <row r="67" spans="2:12" ht="15.75" thickBot="1" x14ac:dyDescent="0.3">
      <c r="B67" s="998"/>
      <c r="C67" s="999"/>
      <c r="D67" s="999"/>
      <c r="E67" s="999"/>
      <c r="F67" s="999"/>
      <c r="G67" s="1000"/>
      <c r="H67" s="998"/>
      <c r="I67" s="999"/>
      <c r="J67" s="999"/>
      <c r="K67" s="999"/>
      <c r="L67" s="1000"/>
    </row>
    <row r="68" spans="2:12" ht="15" customHeight="1" x14ac:dyDescent="0.25">
      <c r="B68" s="1007" t="s">
        <v>1140</v>
      </c>
      <c r="C68" s="1008"/>
      <c r="D68" s="1008"/>
      <c r="E68" s="1008"/>
      <c r="F68" s="1008"/>
      <c r="G68" s="1009"/>
      <c r="H68" s="1007" t="s">
        <v>1141</v>
      </c>
      <c r="I68" s="1008"/>
      <c r="J68" s="1008"/>
      <c r="K68" s="1008"/>
      <c r="L68" s="1009"/>
    </row>
    <row r="69" spans="2:12" ht="15.75" thickBot="1" x14ac:dyDescent="0.3">
      <c r="B69" s="1010"/>
      <c r="C69" s="1011"/>
      <c r="D69" s="1011"/>
      <c r="E69" s="1011"/>
      <c r="F69" s="1011"/>
      <c r="G69" s="1012"/>
      <c r="H69" s="1010"/>
      <c r="I69" s="1011"/>
      <c r="J69" s="1011"/>
      <c r="K69" s="1011"/>
      <c r="L69" s="1012"/>
    </row>
    <row r="70" spans="2:12" x14ac:dyDescent="0.25">
      <c r="B70" s="995" t="s">
        <v>608</v>
      </c>
      <c r="C70" s="996"/>
      <c r="D70" s="996"/>
      <c r="E70" s="996"/>
      <c r="F70" s="996"/>
      <c r="G70" s="997"/>
      <c r="H70" s="995" t="s">
        <v>609</v>
      </c>
      <c r="I70" s="996"/>
      <c r="J70" s="996"/>
      <c r="K70" s="996"/>
      <c r="L70" s="997"/>
    </row>
    <row r="71" spans="2:12" x14ac:dyDescent="0.25">
      <c r="B71" s="998"/>
      <c r="C71" s="999"/>
      <c r="D71" s="999"/>
      <c r="E71" s="999"/>
      <c r="F71" s="999"/>
      <c r="G71" s="1000"/>
      <c r="H71" s="998"/>
      <c r="I71" s="999"/>
      <c r="J71" s="999"/>
      <c r="K71" s="999"/>
      <c r="L71" s="1000"/>
    </row>
    <row r="72" spans="2:12" x14ac:dyDescent="0.25">
      <c r="B72" s="998"/>
      <c r="C72" s="999"/>
      <c r="D72" s="999"/>
      <c r="E72" s="999"/>
      <c r="F72" s="999"/>
      <c r="G72" s="1000"/>
      <c r="H72" s="998"/>
      <c r="I72" s="999"/>
      <c r="J72" s="999"/>
      <c r="K72" s="999"/>
      <c r="L72" s="1000"/>
    </row>
    <row r="73" spans="2:12" x14ac:dyDescent="0.25">
      <c r="B73" s="998"/>
      <c r="C73" s="999"/>
      <c r="D73" s="999"/>
      <c r="E73" s="999"/>
      <c r="F73" s="999"/>
      <c r="G73" s="1000"/>
      <c r="H73" s="998"/>
      <c r="I73" s="999"/>
      <c r="J73" s="999"/>
      <c r="K73" s="999"/>
      <c r="L73" s="1000"/>
    </row>
    <row r="74" spans="2:12" x14ac:dyDescent="0.25">
      <c r="B74" s="998"/>
      <c r="C74" s="999"/>
      <c r="D74" s="999"/>
      <c r="E74" s="999"/>
      <c r="F74" s="999"/>
      <c r="G74" s="1000"/>
      <c r="H74" s="998"/>
      <c r="I74" s="999"/>
      <c r="J74" s="999"/>
      <c r="K74" s="999"/>
      <c r="L74" s="1000"/>
    </row>
    <row r="75" spans="2:12" x14ac:dyDescent="0.25">
      <c r="B75" s="998"/>
      <c r="C75" s="999"/>
      <c r="D75" s="999"/>
      <c r="E75" s="999"/>
      <c r="F75" s="999"/>
      <c r="G75" s="1000"/>
      <c r="H75" s="998"/>
      <c r="I75" s="999"/>
      <c r="J75" s="999"/>
      <c r="K75" s="999"/>
      <c r="L75" s="1000"/>
    </row>
    <row r="76" spans="2:12" x14ac:dyDescent="0.25">
      <c r="B76" s="998"/>
      <c r="C76" s="999"/>
      <c r="D76" s="999"/>
      <c r="E76" s="999"/>
      <c r="F76" s="999"/>
      <c r="G76" s="1000"/>
      <c r="H76" s="998"/>
      <c r="I76" s="999"/>
      <c r="J76" s="999"/>
      <c r="K76" s="999"/>
      <c r="L76" s="1000"/>
    </row>
    <row r="77" spans="2:12" x14ac:dyDescent="0.25">
      <c r="B77" s="998"/>
      <c r="C77" s="999"/>
      <c r="D77" s="999"/>
      <c r="E77" s="999"/>
      <c r="F77" s="999"/>
      <c r="G77" s="1000"/>
      <c r="H77" s="998"/>
      <c r="I77" s="999"/>
      <c r="J77" s="999"/>
      <c r="K77" s="999"/>
      <c r="L77" s="1000"/>
    </row>
    <row r="78" spans="2:12" x14ac:dyDescent="0.25">
      <c r="B78" s="998"/>
      <c r="C78" s="999"/>
      <c r="D78" s="999"/>
      <c r="E78" s="999"/>
      <c r="F78" s="999"/>
      <c r="G78" s="1000"/>
      <c r="H78" s="998"/>
      <c r="I78" s="999"/>
      <c r="J78" s="999"/>
      <c r="K78" s="999"/>
      <c r="L78" s="1000"/>
    </row>
    <row r="79" spans="2:12" x14ac:dyDescent="0.25">
      <c r="B79" s="998"/>
      <c r="C79" s="999"/>
      <c r="D79" s="999"/>
      <c r="E79" s="999"/>
      <c r="F79" s="999"/>
      <c r="G79" s="1000"/>
      <c r="H79" s="998"/>
      <c r="I79" s="999"/>
      <c r="J79" s="999"/>
      <c r="K79" s="999"/>
      <c r="L79" s="1000"/>
    </row>
    <row r="80" spans="2:12" x14ac:dyDescent="0.25">
      <c r="B80" s="998"/>
      <c r="C80" s="999"/>
      <c r="D80" s="999"/>
      <c r="E80" s="999"/>
      <c r="F80" s="999"/>
      <c r="G80" s="1000"/>
      <c r="H80" s="998"/>
      <c r="I80" s="999"/>
      <c r="J80" s="999"/>
      <c r="K80" s="999"/>
      <c r="L80" s="1000"/>
    </row>
    <row r="81" spans="2:12" x14ac:dyDescent="0.25">
      <c r="B81" s="998"/>
      <c r="C81" s="999"/>
      <c r="D81" s="999"/>
      <c r="E81" s="999"/>
      <c r="F81" s="999"/>
      <c r="G81" s="1000"/>
      <c r="H81" s="998"/>
      <c r="I81" s="999"/>
      <c r="J81" s="999"/>
      <c r="K81" s="999"/>
      <c r="L81" s="1000"/>
    </row>
    <row r="82" spans="2:12" x14ac:dyDescent="0.25">
      <c r="B82" s="998"/>
      <c r="C82" s="999"/>
      <c r="D82" s="999"/>
      <c r="E82" s="999"/>
      <c r="F82" s="999"/>
      <c r="G82" s="1000"/>
      <c r="H82" s="998"/>
      <c r="I82" s="999"/>
      <c r="J82" s="999"/>
      <c r="K82" s="999"/>
      <c r="L82" s="1000"/>
    </row>
    <row r="83" spans="2:12" ht="15.75" thickBot="1" x14ac:dyDescent="0.3">
      <c r="B83" s="998"/>
      <c r="C83" s="999"/>
      <c r="D83" s="999"/>
      <c r="E83" s="999"/>
      <c r="F83" s="999"/>
      <c r="G83" s="1000"/>
      <c r="H83" s="998"/>
      <c r="I83" s="999"/>
      <c r="J83" s="999"/>
      <c r="K83" s="999"/>
      <c r="L83" s="1000"/>
    </row>
    <row r="84" spans="2:12" x14ac:dyDescent="0.25">
      <c r="B84" s="1001" t="s">
        <v>1142</v>
      </c>
      <c r="C84" s="1002"/>
      <c r="D84" s="1002"/>
      <c r="E84" s="1002"/>
      <c r="F84" s="1002"/>
      <c r="G84" s="1003"/>
      <c r="H84" s="1007" t="s">
        <v>1143</v>
      </c>
      <c r="I84" s="1008"/>
      <c r="J84" s="1008"/>
      <c r="K84" s="1008"/>
      <c r="L84" s="1009"/>
    </row>
    <row r="85" spans="2:12" ht="15.75" thickBot="1" x14ac:dyDescent="0.3">
      <c r="B85" s="1004"/>
      <c r="C85" s="1005"/>
      <c r="D85" s="1005"/>
      <c r="E85" s="1005"/>
      <c r="F85" s="1005"/>
      <c r="G85" s="1006"/>
      <c r="H85" s="1010"/>
      <c r="I85" s="1011"/>
      <c r="J85" s="1011"/>
      <c r="K85" s="1011"/>
      <c r="L85" s="1012"/>
    </row>
    <row r="86" spans="2:12" x14ac:dyDescent="0.25">
      <c r="B86" s="995" t="s">
        <v>608</v>
      </c>
      <c r="C86" s="996"/>
      <c r="D86" s="996"/>
      <c r="E86" s="996"/>
      <c r="F86" s="996"/>
      <c r="G86" s="997"/>
      <c r="H86" s="995" t="s">
        <v>609</v>
      </c>
      <c r="I86" s="996"/>
      <c r="J86" s="996"/>
      <c r="K86" s="996"/>
      <c r="L86" s="997"/>
    </row>
    <row r="87" spans="2:12" x14ac:dyDescent="0.25">
      <c r="B87" s="998"/>
      <c r="C87" s="999"/>
      <c r="D87" s="999"/>
      <c r="E87" s="999"/>
      <c r="F87" s="999"/>
      <c r="G87" s="1000"/>
      <c r="H87" s="998"/>
      <c r="I87" s="999"/>
      <c r="J87" s="999"/>
      <c r="K87" s="999"/>
      <c r="L87" s="1000"/>
    </row>
    <row r="88" spans="2:12" x14ac:dyDescent="0.25">
      <c r="B88" s="998"/>
      <c r="C88" s="999"/>
      <c r="D88" s="999"/>
      <c r="E88" s="999"/>
      <c r="F88" s="999"/>
      <c r="G88" s="1000"/>
      <c r="H88" s="998"/>
      <c r="I88" s="999"/>
      <c r="J88" s="999"/>
      <c r="K88" s="999"/>
      <c r="L88" s="1000"/>
    </row>
    <row r="89" spans="2:12" x14ac:dyDescent="0.25">
      <c r="B89" s="998"/>
      <c r="C89" s="999"/>
      <c r="D89" s="999"/>
      <c r="E89" s="999"/>
      <c r="F89" s="999"/>
      <c r="G89" s="1000"/>
      <c r="H89" s="998"/>
      <c r="I89" s="999"/>
      <c r="J89" s="999"/>
      <c r="K89" s="999"/>
      <c r="L89" s="1000"/>
    </row>
    <row r="90" spans="2:12" x14ac:dyDescent="0.25">
      <c r="B90" s="998"/>
      <c r="C90" s="999"/>
      <c r="D90" s="999"/>
      <c r="E90" s="999"/>
      <c r="F90" s="999"/>
      <c r="G90" s="1000"/>
      <c r="H90" s="998"/>
      <c r="I90" s="999"/>
      <c r="J90" s="999"/>
      <c r="K90" s="999"/>
      <c r="L90" s="1000"/>
    </row>
    <row r="91" spans="2:12" x14ac:dyDescent="0.25">
      <c r="B91" s="998"/>
      <c r="C91" s="999"/>
      <c r="D91" s="999"/>
      <c r="E91" s="999"/>
      <c r="F91" s="999"/>
      <c r="G91" s="1000"/>
      <c r="H91" s="998"/>
      <c r="I91" s="999"/>
      <c r="J91" s="999"/>
      <c r="K91" s="999"/>
      <c r="L91" s="1000"/>
    </row>
    <row r="92" spans="2:12" x14ac:dyDescent="0.25">
      <c r="B92" s="998"/>
      <c r="C92" s="999"/>
      <c r="D92" s="999"/>
      <c r="E92" s="999"/>
      <c r="F92" s="999"/>
      <c r="G92" s="1000"/>
      <c r="H92" s="998"/>
      <c r="I92" s="999"/>
      <c r="J92" s="999"/>
      <c r="K92" s="999"/>
      <c r="L92" s="1000"/>
    </row>
    <row r="93" spans="2:12" x14ac:dyDescent="0.25">
      <c r="B93" s="998"/>
      <c r="C93" s="999"/>
      <c r="D93" s="999"/>
      <c r="E93" s="999"/>
      <c r="F93" s="999"/>
      <c r="G93" s="1000"/>
      <c r="H93" s="998"/>
      <c r="I93" s="999"/>
      <c r="J93" s="999"/>
      <c r="K93" s="999"/>
      <c r="L93" s="1000"/>
    </row>
    <row r="94" spans="2:12" x14ac:dyDescent="0.25">
      <c r="B94" s="998"/>
      <c r="C94" s="999"/>
      <c r="D94" s="999"/>
      <c r="E94" s="999"/>
      <c r="F94" s="999"/>
      <c r="G94" s="1000"/>
      <c r="H94" s="998"/>
      <c r="I94" s="999"/>
      <c r="J94" s="999"/>
      <c r="K94" s="999"/>
      <c r="L94" s="1000"/>
    </row>
    <row r="95" spans="2:12" x14ac:dyDescent="0.25">
      <c r="B95" s="998"/>
      <c r="C95" s="999"/>
      <c r="D95" s="999"/>
      <c r="E95" s="999"/>
      <c r="F95" s="999"/>
      <c r="G95" s="1000"/>
      <c r="H95" s="998"/>
      <c r="I95" s="999"/>
      <c r="J95" s="999"/>
      <c r="K95" s="999"/>
      <c r="L95" s="1000"/>
    </row>
    <row r="96" spans="2:12" x14ac:dyDescent="0.25">
      <c r="B96" s="998"/>
      <c r="C96" s="999"/>
      <c r="D96" s="999"/>
      <c r="E96" s="999"/>
      <c r="F96" s="999"/>
      <c r="G96" s="1000"/>
      <c r="H96" s="998"/>
      <c r="I96" s="999"/>
      <c r="J96" s="999"/>
      <c r="K96" s="999"/>
      <c r="L96" s="1000"/>
    </row>
    <row r="97" spans="2:12" x14ac:dyDescent="0.25">
      <c r="B97" s="998"/>
      <c r="C97" s="999"/>
      <c r="D97" s="999"/>
      <c r="E97" s="999"/>
      <c r="F97" s="999"/>
      <c r="G97" s="1000"/>
      <c r="H97" s="998"/>
      <c r="I97" s="999"/>
      <c r="J97" s="999"/>
      <c r="K97" s="999"/>
      <c r="L97" s="1000"/>
    </row>
    <row r="98" spans="2:12" x14ac:dyDescent="0.25">
      <c r="B98" s="998"/>
      <c r="C98" s="999"/>
      <c r="D98" s="999"/>
      <c r="E98" s="999"/>
      <c r="F98" s="999"/>
      <c r="G98" s="1000"/>
      <c r="H98" s="998"/>
      <c r="I98" s="999"/>
      <c r="J98" s="999"/>
      <c r="K98" s="999"/>
      <c r="L98" s="1000"/>
    </row>
    <row r="99" spans="2:12" ht="15.75" thickBot="1" x14ac:dyDescent="0.3">
      <c r="B99" s="998"/>
      <c r="C99" s="999"/>
      <c r="D99" s="999"/>
      <c r="E99" s="999"/>
      <c r="F99" s="999"/>
      <c r="G99" s="1000"/>
      <c r="H99" s="998"/>
      <c r="I99" s="999"/>
      <c r="J99" s="999"/>
      <c r="K99" s="999"/>
      <c r="L99" s="1000"/>
    </row>
    <row r="100" spans="2:12" x14ac:dyDescent="0.25">
      <c r="B100" s="1007" t="s">
        <v>1144</v>
      </c>
      <c r="C100" s="1008"/>
      <c r="D100" s="1008"/>
      <c r="E100" s="1008"/>
      <c r="F100" s="1008"/>
      <c r="G100" s="1009"/>
      <c r="H100" s="1007" t="s">
        <v>1145</v>
      </c>
      <c r="I100" s="1008"/>
      <c r="J100" s="1008"/>
      <c r="K100" s="1008"/>
      <c r="L100" s="1009"/>
    </row>
    <row r="101" spans="2:12" ht="15.75" thickBot="1" x14ac:dyDescent="0.3">
      <c r="B101" s="1010"/>
      <c r="C101" s="1011"/>
      <c r="D101" s="1011"/>
      <c r="E101" s="1011"/>
      <c r="F101" s="1011"/>
      <c r="G101" s="1012"/>
      <c r="H101" s="1010"/>
      <c r="I101" s="1011"/>
      <c r="J101" s="1011"/>
      <c r="K101" s="1011"/>
      <c r="L101" s="1012"/>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A0D2FA-3DE2-485B-9FC4-583FEB564D6A}">
  <dimension ref="B1:M299"/>
  <sheetViews>
    <sheetView view="pageBreakPreview" zoomScale="85" zoomScaleNormal="100" zoomScaleSheetLayoutView="85" zoomScalePageLayoutView="110" workbookViewId="0">
      <selection activeCell="H189" sqref="H189:L196"/>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1.42578125" style="126" hidden="1" customWidth="1"/>
    <col min="14" max="16384" width="11.42578125" style="126"/>
  </cols>
  <sheetData>
    <row r="1" spans="2:12" ht="27.75" customHeight="1" x14ac:dyDescent="0.25">
      <c r="B1" s="1013" t="s">
        <v>328</v>
      </c>
      <c r="C1" s="1014"/>
      <c r="D1" s="1014"/>
      <c r="E1" s="1014"/>
      <c r="F1" s="1014"/>
      <c r="G1" s="1014"/>
      <c r="H1" s="1014"/>
      <c r="I1" s="1014"/>
      <c r="J1" s="1014"/>
      <c r="K1" s="1014"/>
      <c r="L1" s="1015"/>
    </row>
    <row r="2" spans="2:12" ht="11.25" customHeight="1" x14ac:dyDescent="0.25">
      <c r="B2" s="1016"/>
      <c r="C2" s="1017"/>
      <c r="D2" s="1017"/>
      <c r="E2" s="1017"/>
      <c r="F2" s="1017"/>
      <c r="G2" s="1017"/>
      <c r="H2" s="1017"/>
      <c r="I2" s="1017"/>
      <c r="J2" s="1017"/>
      <c r="K2" s="1017"/>
      <c r="L2" s="1018"/>
    </row>
    <row r="3" spans="2:12" ht="24.95" customHeight="1" x14ac:dyDescent="0.25">
      <c r="B3" s="1019" t="s">
        <v>374</v>
      </c>
      <c r="C3" s="1020"/>
      <c r="D3" s="1020"/>
      <c r="E3" s="1021"/>
      <c r="F3" s="153">
        <v>44076</v>
      </c>
      <c r="G3" s="1019" t="s">
        <v>375</v>
      </c>
      <c r="H3" s="1020"/>
      <c r="I3" s="1021"/>
      <c r="J3" s="1090">
        <v>44083</v>
      </c>
      <c r="K3" s="1020"/>
      <c r="L3" s="1021"/>
    </row>
    <row r="4" spans="2:12" ht="24.95" customHeight="1" x14ac:dyDescent="0.25">
      <c r="B4" s="1162" t="s">
        <v>326</v>
      </c>
      <c r="C4" s="1026"/>
      <c r="D4" s="1026"/>
      <c r="E4" s="1026"/>
      <c r="F4" s="1026"/>
      <c r="G4" s="1027"/>
      <c r="H4" s="1163" t="s">
        <v>591</v>
      </c>
      <c r="I4" s="1164"/>
      <c r="J4" s="192" t="s">
        <v>2</v>
      </c>
      <c r="K4" s="1031" t="s">
        <v>0</v>
      </c>
      <c r="L4" s="1032"/>
    </row>
    <row r="5" spans="2:12" ht="24.95" customHeight="1" x14ac:dyDescent="0.25">
      <c r="B5" s="1158"/>
      <c r="C5" s="1029"/>
      <c r="D5" s="1029"/>
      <c r="E5" s="1029"/>
      <c r="F5" s="1029"/>
      <c r="G5" s="1030"/>
      <c r="H5" s="1159" t="s">
        <v>592</v>
      </c>
      <c r="I5" s="1160"/>
      <c r="J5" s="192">
        <v>2</v>
      </c>
      <c r="K5" s="1031" t="s">
        <v>376</v>
      </c>
      <c r="L5" s="1032"/>
    </row>
    <row r="6" spans="2:12" ht="24.95" customHeight="1" thickBot="1" x14ac:dyDescent="0.3">
      <c r="B6" s="1026" t="s">
        <v>767</v>
      </c>
      <c r="C6" s="1026"/>
      <c r="D6" s="1026"/>
      <c r="E6" s="1026"/>
      <c r="F6" s="1026"/>
      <c r="G6" s="1026"/>
      <c r="H6" s="1026"/>
      <c r="I6" s="1026"/>
      <c r="J6" s="1026"/>
      <c r="K6" s="1026"/>
      <c r="L6" s="1161"/>
    </row>
    <row r="7" spans="2:12" ht="14.25" customHeight="1" x14ac:dyDescent="0.25">
      <c r="B7" s="995" t="s">
        <v>547</v>
      </c>
      <c r="C7" s="996"/>
      <c r="D7" s="996"/>
      <c r="E7" s="996"/>
      <c r="F7" s="996"/>
      <c r="G7" s="997"/>
      <c r="H7" s="995" t="s">
        <v>548</v>
      </c>
      <c r="I7" s="996"/>
      <c r="J7" s="996"/>
      <c r="K7" s="996"/>
      <c r="L7" s="997"/>
    </row>
    <row r="8" spans="2:12" ht="103.5" customHeight="1" x14ac:dyDescent="0.25">
      <c r="B8" s="998"/>
      <c r="C8" s="999"/>
      <c r="D8" s="999"/>
      <c r="E8" s="999"/>
      <c r="F8" s="999"/>
      <c r="G8" s="1000"/>
      <c r="H8" s="998"/>
      <c r="I8" s="999"/>
      <c r="J8" s="999"/>
      <c r="K8" s="999"/>
      <c r="L8" s="1000"/>
    </row>
    <row r="9" spans="2:12" x14ac:dyDescent="0.25">
      <c r="B9" s="998"/>
      <c r="C9" s="999"/>
      <c r="D9" s="999"/>
      <c r="E9" s="999"/>
      <c r="F9" s="999"/>
      <c r="G9" s="1000"/>
      <c r="H9" s="998"/>
      <c r="I9" s="999"/>
      <c r="J9" s="999"/>
      <c r="K9" s="999"/>
      <c r="L9" s="1000"/>
    </row>
    <row r="10" spans="2:12" x14ac:dyDescent="0.25">
      <c r="B10" s="998"/>
      <c r="C10" s="999"/>
      <c r="D10" s="999"/>
      <c r="E10" s="999"/>
      <c r="F10" s="999"/>
      <c r="G10" s="1000"/>
      <c r="H10" s="998"/>
      <c r="I10" s="999"/>
      <c r="J10" s="999"/>
      <c r="K10" s="999"/>
      <c r="L10" s="1000"/>
    </row>
    <row r="11" spans="2:12" x14ac:dyDescent="0.25">
      <c r="B11" s="998"/>
      <c r="C11" s="999"/>
      <c r="D11" s="999"/>
      <c r="E11" s="999"/>
      <c r="F11" s="999"/>
      <c r="G11" s="1000"/>
      <c r="H11" s="998"/>
      <c r="I11" s="999"/>
      <c r="J11" s="999"/>
      <c r="K11" s="999"/>
      <c r="L11" s="1000"/>
    </row>
    <row r="12" spans="2:12" x14ac:dyDescent="0.25">
      <c r="B12" s="998"/>
      <c r="C12" s="999"/>
      <c r="D12" s="999"/>
      <c r="E12" s="999"/>
      <c r="F12" s="999"/>
      <c r="G12" s="1000"/>
      <c r="H12" s="998"/>
      <c r="I12" s="999"/>
      <c r="J12" s="999"/>
      <c r="K12" s="999"/>
      <c r="L12" s="1000"/>
    </row>
    <row r="13" spans="2:12" x14ac:dyDescent="0.25">
      <c r="B13" s="998"/>
      <c r="C13" s="999"/>
      <c r="D13" s="999"/>
      <c r="E13" s="999"/>
      <c r="F13" s="999"/>
      <c r="G13" s="1000"/>
      <c r="H13" s="998"/>
      <c r="I13" s="999"/>
      <c r="J13" s="999"/>
      <c r="K13" s="999"/>
      <c r="L13" s="1000"/>
    </row>
    <row r="14" spans="2:12" x14ac:dyDescent="0.25">
      <c r="B14" s="998"/>
      <c r="C14" s="999"/>
      <c r="D14" s="999"/>
      <c r="E14" s="999"/>
      <c r="F14" s="999"/>
      <c r="G14" s="1000"/>
      <c r="H14" s="998"/>
      <c r="I14" s="999"/>
      <c r="J14" s="999"/>
      <c r="K14" s="999"/>
      <c r="L14" s="1000"/>
    </row>
    <row r="15" spans="2:12" ht="15" customHeight="1" x14ac:dyDescent="0.25">
      <c r="B15" s="1146">
        <v>1</v>
      </c>
      <c r="C15" s="1147"/>
      <c r="D15" s="1147"/>
      <c r="E15" s="1147"/>
      <c r="F15" s="1147"/>
      <c r="G15" s="1148"/>
      <c r="H15" s="1146">
        <v>2</v>
      </c>
      <c r="I15" s="1147"/>
      <c r="J15" s="1147"/>
      <c r="K15" s="1147"/>
      <c r="L15" s="1148"/>
    </row>
    <row r="16" spans="2:12" ht="15.75" thickBot="1" x14ac:dyDescent="0.3">
      <c r="B16" s="1149"/>
      <c r="C16" s="1150"/>
      <c r="D16" s="1150"/>
      <c r="E16" s="1150"/>
      <c r="F16" s="1150"/>
      <c r="G16" s="1151"/>
      <c r="H16" s="1149"/>
      <c r="I16" s="1150"/>
      <c r="J16" s="1150"/>
      <c r="K16" s="1150"/>
      <c r="L16" s="1151"/>
    </row>
    <row r="17" spans="2:12" ht="53.25" customHeight="1" thickBot="1" x14ac:dyDescent="0.3">
      <c r="B17" s="1143" t="s">
        <v>1248</v>
      </c>
      <c r="C17" s="1144"/>
      <c r="D17" s="1144"/>
      <c r="E17" s="1144"/>
      <c r="F17" s="1144"/>
      <c r="G17" s="1144"/>
      <c r="H17" s="1144"/>
      <c r="I17" s="1144"/>
      <c r="J17" s="1144"/>
      <c r="K17" s="1144"/>
      <c r="L17" s="1145"/>
    </row>
    <row r="18" spans="2:12" ht="14.25" customHeight="1" x14ac:dyDescent="0.25">
      <c r="B18" s="995" t="s">
        <v>547</v>
      </c>
      <c r="C18" s="996"/>
      <c r="D18" s="996"/>
      <c r="E18" s="996"/>
      <c r="F18" s="996"/>
      <c r="G18" s="997"/>
      <c r="H18" s="995" t="s">
        <v>548</v>
      </c>
      <c r="I18" s="996"/>
      <c r="J18" s="996"/>
      <c r="K18" s="996"/>
      <c r="L18" s="997"/>
    </row>
    <row r="19" spans="2:12" ht="103.5" customHeight="1" x14ac:dyDescent="0.25">
      <c r="B19" s="998"/>
      <c r="C19" s="999"/>
      <c r="D19" s="999"/>
      <c r="E19" s="999"/>
      <c r="F19" s="999"/>
      <c r="G19" s="1000"/>
      <c r="H19" s="998"/>
      <c r="I19" s="999"/>
      <c r="J19" s="999"/>
      <c r="K19" s="999"/>
      <c r="L19" s="1000"/>
    </row>
    <row r="20" spans="2:12" x14ac:dyDescent="0.25">
      <c r="B20" s="998"/>
      <c r="C20" s="999"/>
      <c r="D20" s="999"/>
      <c r="E20" s="999"/>
      <c r="F20" s="999"/>
      <c r="G20" s="1000"/>
      <c r="H20" s="998"/>
      <c r="I20" s="999"/>
      <c r="J20" s="999"/>
      <c r="K20" s="999"/>
      <c r="L20" s="1000"/>
    </row>
    <row r="21" spans="2:12" x14ac:dyDescent="0.25">
      <c r="B21" s="998"/>
      <c r="C21" s="999"/>
      <c r="D21" s="999"/>
      <c r="E21" s="999"/>
      <c r="F21" s="999"/>
      <c r="G21" s="1000"/>
      <c r="H21" s="998"/>
      <c r="I21" s="999"/>
      <c r="J21" s="999"/>
      <c r="K21" s="999"/>
      <c r="L21" s="1000"/>
    </row>
    <row r="22" spans="2:12" x14ac:dyDescent="0.25">
      <c r="B22" s="998"/>
      <c r="C22" s="999"/>
      <c r="D22" s="999"/>
      <c r="E22" s="999"/>
      <c r="F22" s="999"/>
      <c r="G22" s="1000"/>
      <c r="H22" s="998"/>
      <c r="I22" s="999"/>
      <c r="J22" s="999"/>
      <c r="K22" s="999"/>
      <c r="L22" s="1000"/>
    </row>
    <row r="23" spans="2:12" x14ac:dyDescent="0.25">
      <c r="B23" s="998"/>
      <c r="C23" s="999"/>
      <c r="D23" s="999"/>
      <c r="E23" s="999"/>
      <c r="F23" s="999"/>
      <c r="G23" s="1000"/>
      <c r="H23" s="998"/>
      <c r="I23" s="999"/>
      <c r="J23" s="999"/>
      <c r="K23" s="999"/>
      <c r="L23" s="1000"/>
    </row>
    <row r="24" spans="2:12" x14ac:dyDescent="0.25">
      <c r="B24" s="998"/>
      <c r="C24" s="999"/>
      <c r="D24" s="999"/>
      <c r="E24" s="999"/>
      <c r="F24" s="999"/>
      <c r="G24" s="1000"/>
      <c r="H24" s="998"/>
      <c r="I24" s="999"/>
      <c r="J24" s="999"/>
      <c r="K24" s="999"/>
      <c r="L24" s="1000"/>
    </row>
    <row r="25" spans="2:12" x14ac:dyDescent="0.25">
      <c r="B25" s="998"/>
      <c r="C25" s="999"/>
      <c r="D25" s="999"/>
      <c r="E25" s="999"/>
      <c r="F25" s="999"/>
      <c r="G25" s="1000"/>
      <c r="H25" s="998"/>
      <c r="I25" s="999"/>
      <c r="J25" s="999"/>
      <c r="K25" s="999"/>
      <c r="L25" s="1000"/>
    </row>
    <row r="26" spans="2:12" ht="15" customHeight="1" x14ac:dyDescent="0.25">
      <c r="B26" s="1146">
        <v>3</v>
      </c>
      <c r="C26" s="1147"/>
      <c r="D26" s="1147"/>
      <c r="E26" s="1147"/>
      <c r="F26" s="1147"/>
      <c r="G26" s="1148"/>
      <c r="H26" s="1146">
        <v>4</v>
      </c>
      <c r="I26" s="1147"/>
      <c r="J26" s="1147"/>
      <c r="K26" s="1147"/>
      <c r="L26" s="1148"/>
    </row>
    <row r="27" spans="2:12" ht="15.75" thickBot="1" x14ac:dyDescent="0.3">
      <c r="B27" s="1149"/>
      <c r="C27" s="1150"/>
      <c r="D27" s="1150"/>
      <c r="E27" s="1150"/>
      <c r="F27" s="1150"/>
      <c r="G27" s="1151"/>
      <c r="H27" s="1149"/>
      <c r="I27" s="1150"/>
      <c r="J27" s="1150"/>
      <c r="K27" s="1150"/>
      <c r="L27" s="1151"/>
    </row>
    <row r="28" spans="2:12" ht="15.75" customHeight="1" x14ac:dyDescent="0.25">
      <c r="B28" s="998"/>
      <c r="C28" s="999"/>
      <c r="D28" s="999"/>
      <c r="E28" s="999"/>
      <c r="F28" s="999"/>
      <c r="G28" s="1000"/>
      <c r="H28" s="998"/>
      <c r="I28" s="999"/>
      <c r="J28" s="999"/>
      <c r="K28" s="999"/>
      <c r="L28" s="1000"/>
    </row>
    <row r="29" spans="2:12" x14ac:dyDescent="0.25">
      <c r="B29" s="998"/>
      <c r="C29" s="999"/>
      <c r="D29" s="999"/>
      <c r="E29" s="999"/>
      <c r="F29" s="999"/>
      <c r="G29" s="1000"/>
      <c r="H29" s="998"/>
      <c r="I29" s="999"/>
      <c r="J29" s="999"/>
      <c r="K29" s="999"/>
      <c r="L29" s="1000"/>
    </row>
    <row r="30" spans="2:12" x14ac:dyDescent="0.25">
      <c r="B30" s="998"/>
      <c r="C30" s="999"/>
      <c r="D30" s="999"/>
      <c r="E30" s="999"/>
      <c r="F30" s="999"/>
      <c r="G30" s="1000"/>
      <c r="H30" s="998"/>
      <c r="I30" s="999"/>
      <c r="J30" s="999"/>
      <c r="K30" s="999"/>
      <c r="L30" s="1000"/>
    </row>
    <row r="31" spans="2:12" x14ac:dyDescent="0.25">
      <c r="B31" s="998"/>
      <c r="C31" s="999"/>
      <c r="D31" s="999"/>
      <c r="E31" s="999"/>
      <c r="F31" s="999"/>
      <c r="G31" s="1000"/>
      <c r="H31" s="998"/>
      <c r="I31" s="999"/>
      <c r="J31" s="999"/>
      <c r="K31" s="999"/>
      <c r="L31" s="1000"/>
    </row>
    <row r="32" spans="2:12" x14ac:dyDescent="0.25">
      <c r="B32" s="998"/>
      <c r="C32" s="999"/>
      <c r="D32" s="999"/>
      <c r="E32" s="999"/>
      <c r="F32" s="999"/>
      <c r="G32" s="1000"/>
      <c r="H32" s="998"/>
      <c r="I32" s="999"/>
      <c r="J32" s="999"/>
      <c r="K32" s="999"/>
      <c r="L32" s="1000"/>
    </row>
    <row r="33" spans="2:12" x14ac:dyDescent="0.25">
      <c r="B33" s="998"/>
      <c r="C33" s="999"/>
      <c r="D33" s="999"/>
      <c r="E33" s="999"/>
      <c r="F33" s="999"/>
      <c r="G33" s="1000"/>
      <c r="H33" s="998"/>
      <c r="I33" s="999"/>
      <c r="J33" s="999"/>
      <c r="K33" s="999"/>
      <c r="L33" s="1000"/>
    </row>
    <row r="34" spans="2:12" x14ac:dyDescent="0.25">
      <c r="B34" s="998"/>
      <c r="C34" s="999"/>
      <c r="D34" s="999"/>
      <c r="E34" s="999"/>
      <c r="F34" s="999"/>
      <c r="G34" s="1000"/>
      <c r="H34" s="998"/>
      <c r="I34" s="999"/>
      <c r="J34" s="999"/>
      <c r="K34" s="999"/>
      <c r="L34" s="1000"/>
    </row>
    <row r="35" spans="2:12" x14ac:dyDescent="0.25">
      <c r="B35" s="998"/>
      <c r="C35" s="999"/>
      <c r="D35" s="999"/>
      <c r="E35" s="999"/>
      <c r="F35" s="999"/>
      <c r="G35" s="1000"/>
      <c r="H35" s="998"/>
      <c r="I35" s="999"/>
      <c r="J35" s="999"/>
      <c r="K35" s="999"/>
      <c r="L35" s="1000"/>
    </row>
    <row r="36" spans="2:12" x14ac:dyDescent="0.25">
      <c r="B36" s="998"/>
      <c r="C36" s="999"/>
      <c r="D36" s="999"/>
      <c r="E36" s="999"/>
      <c r="F36" s="999"/>
      <c r="G36" s="1000"/>
      <c r="H36" s="998"/>
      <c r="I36" s="999"/>
      <c r="J36" s="999"/>
      <c r="K36" s="999"/>
      <c r="L36" s="1000"/>
    </row>
    <row r="37" spans="2:12" x14ac:dyDescent="0.25">
      <c r="B37" s="998"/>
      <c r="C37" s="999"/>
      <c r="D37" s="999"/>
      <c r="E37" s="999"/>
      <c r="F37" s="999"/>
      <c r="G37" s="1000"/>
      <c r="H37" s="998"/>
      <c r="I37" s="999"/>
      <c r="J37" s="999"/>
      <c r="K37" s="999"/>
      <c r="L37" s="1000"/>
    </row>
    <row r="38" spans="2:12" x14ac:dyDescent="0.25">
      <c r="B38" s="998"/>
      <c r="C38" s="999"/>
      <c r="D38" s="999"/>
      <c r="E38" s="999"/>
      <c r="F38" s="999"/>
      <c r="G38" s="1000"/>
      <c r="H38" s="998"/>
      <c r="I38" s="999"/>
      <c r="J38" s="999"/>
      <c r="K38" s="999"/>
      <c r="L38" s="1000"/>
    </row>
    <row r="39" spans="2:12" x14ac:dyDescent="0.25">
      <c r="B39" s="998"/>
      <c r="C39" s="999"/>
      <c r="D39" s="999"/>
      <c r="E39" s="999"/>
      <c r="F39" s="999"/>
      <c r="G39" s="1000"/>
      <c r="H39" s="998"/>
      <c r="I39" s="999"/>
      <c r="J39" s="999"/>
      <c r="K39" s="999"/>
      <c r="L39" s="1000"/>
    </row>
    <row r="40" spans="2:12" x14ac:dyDescent="0.25">
      <c r="B40" s="998"/>
      <c r="C40" s="999"/>
      <c r="D40" s="999"/>
      <c r="E40" s="999"/>
      <c r="F40" s="999"/>
      <c r="G40" s="1000"/>
      <c r="H40" s="998"/>
      <c r="I40" s="999"/>
      <c r="J40" s="999"/>
      <c r="K40" s="999"/>
      <c r="L40" s="1000"/>
    </row>
    <row r="41" spans="2:12" x14ac:dyDescent="0.25">
      <c r="B41" s="998"/>
      <c r="C41" s="999"/>
      <c r="D41" s="999"/>
      <c r="E41" s="999"/>
      <c r="F41" s="999"/>
      <c r="G41" s="1000"/>
      <c r="H41" s="998"/>
      <c r="I41" s="999"/>
      <c r="J41" s="999"/>
      <c r="K41" s="999"/>
      <c r="L41" s="1000"/>
    </row>
    <row r="42" spans="2:12" x14ac:dyDescent="0.25">
      <c r="B42" s="1152">
        <v>5</v>
      </c>
      <c r="C42" s="1153"/>
      <c r="D42" s="1153"/>
      <c r="E42" s="1153"/>
      <c r="F42" s="1153"/>
      <c r="G42" s="1154"/>
      <c r="H42" s="1146">
        <v>6</v>
      </c>
      <c r="I42" s="1147"/>
      <c r="J42" s="1147"/>
      <c r="K42" s="1147"/>
      <c r="L42" s="1148"/>
    </row>
    <row r="43" spans="2:12" ht="18" customHeight="1" thickBot="1" x14ac:dyDescent="0.3">
      <c r="B43" s="1155"/>
      <c r="C43" s="1156"/>
      <c r="D43" s="1156"/>
      <c r="E43" s="1156"/>
      <c r="F43" s="1156"/>
      <c r="G43" s="1157"/>
      <c r="H43" s="1149"/>
      <c r="I43" s="1150"/>
      <c r="J43" s="1150"/>
      <c r="K43" s="1150"/>
      <c r="L43" s="1151"/>
    </row>
    <row r="44" spans="2:12" ht="15.75" customHeight="1" x14ac:dyDescent="0.25">
      <c r="B44" s="998" t="s">
        <v>545</v>
      </c>
      <c r="C44" s="999"/>
      <c r="D44" s="999"/>
      <c r="E44" s="999"/>
      <c r="F44" s="999"/>
      <c r="G44" s="1000"/>
      <c r="H44" s="998" t="s">
        <v>546</v>
      </c>
      <c r="I44" s="999"/>
      <c r="J44" s="999"/>
      <c r="K44" s="999"/>
      <c r="L44" s="1000"/>
    </row>
    <row r="45" spans="2:12" x14ac:dyDescent="0.25">
      <c r="B45" s="998"/>
      <c r="C45" s="999"/>
      <c r="D45" s="999"/>
      <c r="E45" s="999"/>
      <c r="F45" s="999"/>
      <c r="G45" s="1000"/>
      <c r="H45" s="998"/>
      <c r="I45" s="999"/>
      <c r="J45" s="999"/>
      <c r="K45" s="999"/>
      <c r="L45" s="1000"/>
    </row>
    <row r="46" spans="2:12" x14ac:dyDescent="0.25">
      <c r="B46" s="998"/>
      <c r="C46" s="999"/>
      <c r="D46" s="999"/>
      <c r="E46" s="999"/>
      <c r="F46" s="999"/>
      <c r="G46" s="1000"/>
      <c r="H46" s="998"/>
      <c r="I46" s="999"/>
      <c r="J46" s="999"/>
      <c r="K46" s="999"/>
      <c r="L46" s="1000"/>
    </row>
    <row r="47" spans="2:12" x14ac:dyDescent="0.25">
      <c r="B47" s="998"/>
      <c r="C47" s="999"/>
      <c r="D47" s="999"/>
      <c r="E47" s="999"/>
      <c r="F47" s="999"/>
      <c r="G47" s="1000"/>
      <c r="H47" s="998"/>
      <c r="I47" s="999"/>
      <c r="J47" s="999"/>
      <c r="K47" s="999"/>
      <c r="L47" s="1000"/>
    </row>
    <row r="48" spans="2:12" x14ac:dyDescent="0.25">
      <c r="B48" s="998"/>
      <c r="C48" s="999"/>
      <c r="D48" s="999"/>
      <c r="E48" s="999"/>
      <c r="F48" s="999"/>
      <c r="G48" s="1000"/>
      <c r="H48" s="998"/>
      <c r="I48" s="999"/>
      <c r="J48" s="999"/>
      <c r="K48" s="999"/>
      <c r="L48" s="1000"/>
    </row>
    <row r="49" spans="2:12" x14ac:dyDescent="0.25">
      <c r="B49" s="998"/>
      <c r="C49" s="999"/>
      <c r="D49" s="999"/>
      <c r="E49" s="999"/>
      <c r="F49" s="999"/>
      <c r="G49" s="1000"/>
      <c r="H49" s="998"/>
      <c r="I49" s="999"/>
      <c r="J49" s="999"/>
      <c r="K49" s="999"/>
      <c r="L49" s="1000"/>
    </row>
    <row r="50" spans="2:12" x14ac:dyDescent="0.25">
      <c r="B50" s="998"/>
      <c r="C50" s="999"/>
      <c r="D50" s="999"/>
      <c r="E50" s="999"/>
      <c r="F50" s="999"/>
      <c r="G50" s="1000"/>
      <c r="H50" s="998"/>
      <c r="I50" s="999"/>
      <c r="J50" s="999"/>
      <c r="K50" s="999"/>
      <c r="L50" s="1000"/>
    </row>
    <row r="51" spans="2:12" x14ac:dyDescent="0.25">
      <c r="B51" s="998"/>
      <c r="C51" s="999"/>
      <c r="D51" s="999"/>
      <c r="E51" s="999"/>
      <c r="F51" s="999"/>
      <c r="G51" s="1000"/>
      <c r="H51" s="998"/>
      <c r="I51" s="999"/>
      <c r="J51" s="999"/>
      <c r="K51" s="999"/>
      <c r="L51" s="1000"/>
    </row>
    <row r="52" spans="2:12" x14ac:dyDescent="0.25">
      <c r="B52" s="998"/>
      <c r="C52" s="999"/>
      <c r="D52" s="999"/>
      <c r="E52" s="999"/>
      <c r="F52" s="999"/>
      <c r="G52" s="1000"/>
      <c r="H52" s="998"/>
      <c r="I52" s="999"/>
      <c r="J52" s="999"/>
      <c r="K52" s="999"/>
      <c r="L52" s="1000"/>
    </row>
    <row r="53" spans="2:12" x14ac:dyDescent="0.25">
      <c r="B53" s="998"/>
      <c r="C53" s="999"/>
      <c r="D53" s="999"/>
      <c r="E53" s="999"/>
      <c r="F53" s="999"/>
      <c r="G53" s="1000"/>
      <c r="H53" s="998"/>
      <c r="I53" s="999"/>
      <c r="J53" s="999"/>
      <c r="K53" s="999"/>
      <c r="L53" s="1000"/>
    </row>
    <row r="54" spans="2:12" x14ac:dyDescent="0.25">
      <c r="B54" s="998"/>
      <c r="C54" s="999"/>
      <c r="D54" s="999"/>
      <c r="E54" s="999"/>
      <c r="F54" s="999"/>
      <c r="G54" s="1000"/>
      <c r="H54" s="998"/>
      <c r="I54" s="999"/>
      <c r="J54" s="999"/>
      <c r="K54" s="999"/>
      <c r="L54" s="1000"/>
    </row>
    <row r="55" spans="2:12" x14ac:dyDescent="0.25">
      <c r="B55" s="998"/>
      <c r="C55" s="999"/>
      <c r="D55" s="999"/>
      <c r="E55" s="999"/>
      <c r="F55" s="999"/>
      <c r="G55" s="1000"/>
      <c r="H55" s="998"/>
      <c r="I55" s="999"/>
      <c r="J55" s="999"/>
      <c r="K55" s="999"/>
      <c r="L55" s="1000"/>
    </row>
    <row r="56" spans="2:12" x14ac:dyDescent="0.25">
      <c r="B56" s="998"/>
      <c r="C56" s="999"/>
      <c r="D56" s="999"/>
      <c r="E56" s="999"/>
      <c r="F56" s="999"/>
      <c r="G56" s="1000"/>
      <c r="H56" s="998"/>
      <c r="I56" s="999"/>
      <c r="J56" s="999"/>
      <c r="K56" s="999"/>
      <c r="L56" s="1000"/>
    </row>
    <row r="57" spans="2:12" x14ac:dyDescent="0.25">
      <c r="B57" s="998"/>
      <c r="C57" s="999"/>
      <c r="D57" s="999"/>
      <c r="E57" s="999"/>
      <c r="F57" s="999"/>
      <c r="G57" s="1000"/>
      <c r="H57" s="998"/>
      <c r="I57" s="999"/>
      <c r="J57" s="999"/>
      <c r="K57" s="999"/>
      <c r="L57" s="1000"/>
    </row>
    <row r="58" spans="2:12" x14ac:dyDescent="0.25">
      <c r="B58" s="1152">
        <v>7</v>
      </c>
      <c r="C58" s="1153"/>
      <c r="D58" s="1153"/>
      <c r="E58" s="1153"/>
      <c r="F58" s="1153"/>
      <c r="G58" s="1154"/>
      <c r="H58" s="1146">
        <v>8</v>
      </c>
      <c r="I58" s="1147"/>
      <c r="J58" s="1147"/>
      <c r="K58" s="1147"/>
      <c r="L58" s="1148"/>
    </row>
    <row r="59" spans="2:12" ht="18" customHeight="1" thickBot="1" x14ac:dyDescent="0.3">
      <c r="B59" s="1155"/>
      <c r="C59" s="1156"/>
      <c r="D59" s="1156"/>
      <c r="E59" s="1156"/>
      <c r="F59" s="1156"/>
      <c r="G59" s="1157"/>
      <c r="H59" s="1149"/>
      <c r="I59" s="1150"/>
      <c r="J59" s="1150"/>
      <c r="K59" s="1150"/>
      <c r="L59" s="1151"/>
    </row>
    <row r="60" spans="2:12" ht="15.75" customHeight="1" x14ac:dyDescent="0.25">
      <c r="B60" s="998" t="s">
        <v>545</v>
      </c>
      <c r="C60" s="999"/>
      <c r="D60" s="999"/>
      <c r="E60" s="999"/>
      <c r="F60" s="999"/>
      <c r="G60" s="1000"/>
      <c r="H60" s="998" t="s">
        <v>546</v>
      </c>
      <c r="I60" s="999"/>
      <c r="J60" s="999"/>
      <c r="K60" s="999"/>
      <c r="L60" s="1000"/>
    </row>
    <row r="61" spans="2:12" x14ac:dyDescent="0.25">
      <c r="B61" s="998"/>
      <c r="C61" s="999"/>
      <c r="D61" s="999"/>
      <c r="E61" s="999"/>
      <c r="F61" s="999"/>
      <c r="G61" s="1000"/>
      <c r="H61" s="998"/>
      <c r="I61" s="999"/>
      <c r="J61" s="999"/>
      <c r="K61" s="999"/>
      <c r="L61" s="1000"/>
    </row>
    <row r="62" spans="2:12" x14ac:dyDescent="0.25">
      <c r="B62" s="998"/>
      <c r="C62" s="999"/>
      <c r="D62" s="999"/>
      <c r="E62" s="999"/>
      <c r="F62" s="999"/>
      <c r="G62" s="1000"/>
      <c r="H62" s="998"/>
      <c r="I62" s="999"/>
      <c r="J62" s="999"/>
      <c r="K62" s="999"/>
      <c r="L62" s="1000"/>
    </row>
    <row r="63" spans="2:12" x14ac:dyDescent="0.25">
      <c r="B63" s="998"/>
      <c r="C63" s="999"/>
      <c r="D63" s="999"/>
      <c r="E63" s="999"/>
      <c r="F63" s="999"/>
      <c r="G63" s="1000"/>
      <c r="H63" s="998"/>
      <c r="I63" s="999"/>
      <c r="J63" s="999"/>
      <c r="K63" s="999"/>
      <c r="L63" s="1000"/>
    </row>
    <row r="64" spans="2:12" x14ac:dyDescent="0.25">
      <c r="B64" s="998"/>
      <c r="C64" s="999"/>
      <c r="D64" s="999"/>
      <c r="E64" s="999"/>
      <c r="F64" s="999"/>
      <c r="G64" s="1000"/>
      <c r="H64" s="998"/>
      <c r="I64" s="999"/>
      <c r="J64" s="999"/>
      <c r="K64" s="999"/>
      <c r="L64" s="1000"/>
    </row>
    <row r="65" spans="2:12" x14ac:dyDescent="0.25">
      <c r="B65" s="998"/>
      <c r="C65" s="999"/>
      <c r="D65" s="999"/>
      <c r="E65" s="999"/>
      <c r="F65" s="999"/>
      <c r="G65" s="1000"/>
      <c r="H65" s="998"/>
      <c r="I65" s="999"/>
      <c r="J65" s="999"/>
      <c r="K65" s="999"/>
      <c r="L65" s="1000"/>
    </row>
    <row r="66" spans="2:12" x14ac:dyDescent="0.25">
      <c r="B66" s="998"/>
      <c r="C66" s="999"/>
      <c r="D66" s="999"/>
      <c r="E66" s="999"/>
      <c r="F66" s="999"/>
      <c r="G66" s="1000"/>
      <c r="H66" s="998"/>
      <c r="I66" s="999"/>
      <c r="J66" s="999"/>
      <c r="K66" s="999"/>
      <c r="L66" s="1000"/>
    </row>
    <row r="67" spans="2:12" x14ac:dyDescent="0.25">
      <c r="B67" s="998"/>
      <c r="C67" s="999"/>
      <c r="D67" s="999"/>
      <c r="E67" s="999"/>
      <c r="F67" s="999"/>
      <c r="G67" s="1000"/>
      <c r="H67" s="998"/>
      <c r="I67" s="999"/>
      <c r="J67" s="999"/>
      <c r="K67" s="999"/>
      <c r="L67" s="1000"/>
    </row>
    <row r="68" spans="2:12" x14ac:dyDescent="0.25">
      <c r="B68" s="998"/>
      <c r="C68" s="999"/>
      <c r="D68" s="999"/>
      <c r="E68" s="999"/>
      <c r="F68" s="999"/>
      <c r="G68" s="1000"/>
      <c r="H68" s="998"/>
      <c r="I68" s="999"/>
      <c r="J68" s="999"/>
      <c r="K68" s="999"/>
      <c r="L68" s="1000"/>
    </row>
    <row r="69" spans="2:12" x14ac:dyDescent="0.25">
      <c r="B69" s="998"/>
      <c r="C69" s="999"/>
      <c r="D69" s="999"/>
      <c r="E69" s="999"/>
      <c r="F69" s="999"/>
      <c r="G69" s="1000"/>
      <c r="H69" s="998"/>
      <c r="I69" s="999"/>
      <c r="J69" s="999"/>
      <c r="K69" s="999"/>
      <c r="L69" s="1000"/>
    </row>
    <row r="70" spans="2:12" x14ac:dyDescent="0.25">
      <c r="B70" s="998"/>
      <c r="C70" s="999"/>
      <c r="D70" s="999"/>
      <c r="E70" s="999"/>
      <c r="F70" s="999"/>
      <c r="G70" s="1000"/>
      <c r="H70" s="998"/>
      <c r="I70" s="999"/>
      <c r="J70" s="999"/>
      <c r="K70" s="999"/>
      <c r="L70" s="1000"/>
    </row>
    <row r="71" spans="2:12" x14ac:dyDescent="0.25">
      <c r="B71" s="998"/>
      <c r="C71" s="999"/>
      <c r="D71" s="999"/>
      <c r="E71" s="999"/>
      <c r="F71" s="999"/>
      <c r="G71" s="1000"/>
      <c r="H71" s="998"/>
      <c r="I71" s="999"/>
      <c r="J71" s="999"/>
      <c r="K71" s="999"/>
      <c r="L71" s="1000"/>
    </row>
    <row r="72" spans="2:12" x14ac:dyDescent="0.25">
      <c r="B72" s="998"/>
      <c r="C72" s="999"/>
      <c r="D72" s="999"/>
      <c r="E72" s="999"/>
      <c r="F72" s="999"/>
      <c r="G72" s="1000"/>
      <c r="H72" s="998"/>
      <c r="I72" s="999"/>
      <c r="J72" s="999"/>
      <c r="K72" s="999"/>
      <c r="L72" s="1000"/>
    </row>
    <row r="73" spans="2:12" x14ac:dyDescent="0.25">
      <c r="B73" s="998"/>
      <c r="C73" s="999"/>
      <c r="D73" s="999"/>
      <c r="E73" s="999"/>
      <c r="F73" s="999"/>
      <c r="G73" s="1000"/>
      <c r="H73" s="998"/>
      <c r="I73" s="999"/>
      <c r="J73" s="999"/>
      <c r="K73" s="999"/>
      <c r="L73" s="1000"/>
    </row>
    <row r="74" spans="2:12" x14ac:dyDescent="0.25">
      <c r="B74" s="1152">
        <v>9</v>
      </c>
      <c r="C74" s="1153"/>
      <c r="D74" s="1153"/>
      <c r="E74" s="1153"/>
      <c r="F74" s="1153"/>
      <c r="G74" s="1154"/>
      <c r="H74" s="1146">
        <v>10</v>
      </c>
      <c r="I74" s="1147"/>
      <c r="J74" s="1147"/>
      <c r="K74" s="1147"/>
      <c r="L74" s="1148"/>
    </row>
    <row r="75" spans="2:12" ht="18" customHeight="1" thickBot="1" x14ac:dyDescent="0.3">
      <c r="B75" s="1155"/>
      <c r="C75" s="1156"/>
      <c r="D75" s="1156"/>
      <c r="E75" s="1156"/>
      <c r="F75" s="1156"/>
      <c r="G75" s="1157"/>
      <c r="H75" s="1149"/>
      <c r="I75" s="1150"/>
      <c r="J75" s="1150"/>
      <c r="K75" s="1150"/>
      <c r="L75" s="1151"/>
    </row>
    <row r="76" spans="2:12" ht="15" customHeight="1" x14ac:dyDescent="0.25">
      <c r="B76" s="998" t="s">
        <v>545</v>
      </c>
      <c r="C76" s="999"/>
      <c r="D76" s="999"/>
      <c r="E76" s="999"/>
      <c r="F76" s="999"/>
      <c r="G76" s="1000"/>
      <c r="H76" s="998" t="s">
        <v>546</v>
      </c>
      <c r="I76" s="999"/>
      <c r="J76" s="999"/>
      <c r="K76" s="999"/>
      <c r="L76" s="1000"/>
    </row>
    <row r="77" spans="2:12" ht="15" customHeight="1" x14ac:dyDescent="0.25">
      <c r="B77" s="998"/>
      <c r="C77" s="999"/>
      <c r="D77" s="999"/>
      <c r="E77" s="999"/>
      <c r="F77" s="999"/>
      <c r="G77" s="1000"/>
      <c r="H77" s="998"/>
      <c r="I77" s="999"/>
      <c r="J77" s="999"/>
      <c r="K77" s="999"/>
      <c r="L77" s="1000"/>
    </row>
    <row r="78" spans="2:12" ht="15" customHeight="1" x14ac:dyDescent="0.25">
      <c r="B78" s="998"/>
      <c r="C78" s="999"/>
      <c r="D78" s="999"/>
      <c r="E78" s="999"/>
      <c r="F78" s="999"/>
      <c r="G78" s="1000"/>
      <c r="H78" s="998"/>
      <c r="I78" s="999"/>
      <c r="J78" s="999"/>
      <c r="K78" s="999"/>
      <c r="L78" s="1000"/>
    </row>
    <row r="79" spans="2:12" ht="15" customHeight="1" x14ac:dyDescent="0.25">
      <c r="B79" s="998"/>
      <c r="C79" s="999"/>
      <c r="D79" s="999"/>
      <c r="E79" s="999"/>
      <c r="F79" s="999"/>
      <c r="G79" s="1000"/>
      <c r="H79" s="998"/>
      <c r="I79" s="999"/>
      <c r="J79" s="999"/>
      <c r="K79" s="999"/>
      <c r="L79" s="1000"/>
    </row>
    <row r="80" spans="2:12" ht="15" customHeight="1" x14ac:dyDescent="0.25">
      <c r="B80" s="998"/>
      <c r="C80" s="999"/>
      <c r="D80" s="999"/>
      <c r="E80" s="999"/>
      <c r="F80" s="999"/>
      <c r="G80" s="1000"/>
      <c r="H80" s="998"/>
      <c r="I80" s="999"/>
      <c r="J80" s="999"/>
      <c r="K80" s="999"/>
      <c r="L80" s="1000"/>
    </row>
    <row r="81" spans="2:12" ht="15" customHeight="1" x14ac:dyDescent="0.25">
      <c r="B81" s="998"/>
      <c r="C81" s="999"/>
      <c r="D81" s="999"/>
      <c r="E81" s="999"/>
      <c r="F81" s="999"/>
      <c r="G81" s="1000"/>
      <c r="H81" s="998"/>
      <c r="I81" s="999"/>
      <c r="J81" s="999"/>
      <c r="K81" s="999"/>
      <c r="L81" s="1000"/>
    </row>
    <row r="82" spans="2:12" ht="15" customHeight="1" x14ac:dyDescent="0.25">
      <c r="B82" s="998"/>
      <c r="C82" s="999"/>
      <c r="D82" s="999"/>
      <c r="E82" s="999"/>
      <c r="F82" s="999"/>
      <c r="G82" s="1000"/>
      <c r="H82" s="998"/>
      <c r="I82" s="999"/>
      <c r="J82" s="999"/>
      <c r="K82" s="999"/>
      <c r="L82" s="1000"/>
    </row>
    <row r="83" spans="2:12" ht="15" customHeight="1" x14ac:dyDescent="0.25">
      <c r="B83" s="998"/>
      <c r="C83" s="999"/>
      <c r="D83" s="999"/>
      <c r="E83" s="999"/>
      <c r="F83" s="999"/>
      <c r="G83" s="1000"/>
      <c r="H83" s="998"/>
      <c r="I83" s="999"/>
      <c r="J83" s="999"/>
      <c r="K83" s="999"/>
      <c r="L83" s="1000"/>
    </row>
    <row r="84" spans="2:12" ht="15" customHeight="1" x14ac:dyDescent="0.25">
      <c r="B84" s="998"/>
      <c r="C84" s="999"/>
      <c r="D84" s="999"/>
      <c r="E84" s="999"/>
      <c r="F84" s="999"/>
      <c r="G84" s="1000"/>
      <c r="H84" s="998"/>
      <c r="I84" s="999"/>
      <c r="J84" s="999"/>
      <c r="K84" s="999"/>
      <c r="L84" s="1000"/>
    </row>
    <row r="85" spans="2:12" ht="15" customHeight="1" x14ac:dyDescent="0.25">
      <c r="B85" s="998"/>
      <c r="C85" s="999"/>
      <c r="D85" s="999"/>
      <c r="E85" s="999"/>
      <c r="F85" s="999"/>
      <c r="G85" s="1000"/>
      <c r="H85" s="998"/>
      <c r="I85" s="999"/>
      <c r="J85" s="999"/>
      <c r="K85" s="999"/>
      <c r="L85" s="1000"/>
    </row>
    <row r="86" spans="2:12" ht="15" customHeight="1" x14ac:dyDescent="0.25">
      <c r="B86" s="998"/>
      <c r="C86" s="999"/>
      <c r="D86" s="999"/>
      <c r="E86" s="999"/>
      <c r="F86" s="999"/>
      <c r="G86" s="1000"/>
      <c r="H86" s="998"/>
      <c r="I86" s="999"/>
      <c r="J86" s="999"/>
      <c r="K86" s="999"/>
      <c r="L86" s="1000"/>
    </row>
    <row r="87" spans="2:12" ht="15" customHeight="1" x14ac:dyDescent="0.25">
      <c r="B87" s="998"/>
      <c r="C87" s="999"/>
      <c r="D87" s="999"/>
      <c r="E87" s="999"/>
      <c r="F87" s="999"/>
      <c r="G87" s="1000"/>
      <c r="H87" s="998"/>
      <c r="I87" s="999"/>
      <c r="J87" s="999"/>
      <c r="K87" s="999"/>
      <c r="L87" s="1000"/>
    </row>
    <row r="88" spans="2:12" x14ac:dyDescent="0.25">
      <c r="B88" s="998"/>
      <c r="C88" s="999"/>
      <c r="D88" s="999"/>
      <c r="E88" s="999"/>
      <c r="F88" s="999"/>
      <c r="G88" s="1000"/>
      <c r="H88" s="998"/>
      <c r="I88" s="999"/>
      <c r="J88" s="999"/>
      <c r="K88" s="999"/>
      <c r="L88" s="1000"/>
    </row>
    <row r="89" spans="2:12" ht="18" customHeight="1" x14ac:dyDescent="0.25">
      <c r="B89" s="998"/>
      <c r="C89" s="999"/>
      <c r="D89" s="999"/>
      <c r="E89" s="999"/>
      <c r="F89" s="999"/>
      <c r="G89" s="1000"/>
      <c r="H89" s="998"/>
      <c r="I89" s="999"/>
      <c r="J89" s="999"/>
      <c r="K89" s="999"/>
      <c r="L89" s="1000"/>
    </row>
    <row r="90" spans="2:12" ht="15.75" customHeight="1" x14ac:dyDescent="0.25">
      <c r="B90" s="1152">
        <v>11</v>
      </c>
      <c r="C90" s="1153"/>
      <c r="D90" s="1153"/>
      <c r="E90" s="1153"/>
      <c r="F90" s="1153"/>
      <c r="G90" s="1154"/>
      <c r="H90" s="1146">
        <v>12</v>
      </c>
      <c r="I90" s="1147"/>
      <c r="J90" s="1147"/>
      <c r="K90" s="1147"/>
      <c r="L90" s="1148"/>
    </row>
    <row r="91" spans="2:12" ht="15.75" thickBot="1" x14ac:dyDescent="0.3">
      <c r="B91" s="1155"/>
      <c r="C91" s="1156"/>
      <c r="D91" s="1156"/>
      <c r="E91" s="1156"/>
      <c r="F91" s="1156"/>
      <c r="G91" s="1157"/>
      <c r="H91" s="1149"/>
      <c r="I91" s="1150"/>
      <c r="J91" s="1150"/>
      <c r="K91" s="1150"/>
      <c r="L91" s="1151"/>
    </row>
    <row r="92" spans="2:12" ht="15" customHeight="1" x14ac:dyDescent="0.25">
      <c r="B92" s="998" t="s">
        <v>545</v>
      </c>
      <c r="C92" s="999"/>
      <c r="D92" s="999"/>
      <c r="E92" s="999"/>
      <c r="F92" s="999"/>
      <c r="G92" s="1000"/>
      <c r="H92" s="998" t="s">
        <v>546</v>
      </c>
      <c r="I92" s="999"/>
      <c r="J92" s="999"/>
      <c r="K92" s="999"/>
      <c r="L92" s="1000"/>
    </row>
    <row r="93" spans="2:12" ht="15" customHeight="1" x14ac:dyDescent="0.25">
      <c r="B93" s="998"/>
      <c r="C93" s="999"/>
      <c r="D93" s="999"/>
      <c r="E93" s="999"/>
      <c r="F93" s="999"/>
      <c r="G93" s="1000"/>
      <c r="H93" s="998"/>
      <c r="I93" s="999"/>
      <c r="J93" s="999"/>
      <c r="K93" s="999"/>
      <c r="L93" s="1000"/>
    </row>
    <row r="94" spans="2:12" ht="15" customHeight="1" x14ac:dyDescent="0.25">
      <c r="B94" s="998"/>
      <c r="C94" s="999"/>
      <c r="D94" s="999"/>
      <c r="E94" s="999"/>
      <c r="F94" s="999"/>
      <c r="G94" s="1000"/>
      <c r="H94" s="998"/>
      <c r="I94" s="999"/>
      <c r="J94" s="999"/>
      <c r="K94" s="999"/>
      <c r="L94" s="1000"/>
    </row>
    <row r="95" spans="2:12" ht="15" customHeight="1" x14ac:dyDescent="0.25">
      <c r="B95" s="998"/>
      <c r="C95" s="999"/>
      <c r="D95" s="999"/>
      <c r="E95" s="999"/>
      <c r="F95" s="999"/>
      <c r="G95" s="1000"/>
      <c r="H95" s="998"/>
      <c r="I95" s="999"/>
      <c r="J95" s="999"/>
      <c r="K95" s="999"/>
      <c r="L95" s="1000"/>
    </row>
    <row r="96" spans="2:12" ht="15" customHeight="1" x14ac:dyDescent="0.25">
      <c r="B96" s="998"/>
      <c r="C96" s="999"/>
      <c r="D96" s="999"/>
      <c r="E96" s="999"/>
      <c r="F96" s="999"/>
      <c r="G96" s="1000"/>
      <c r="H96" s="998"/>
      <c r="I96" s="999"/>
      <c r="J96" s="999"/>
      <c r="K96" s="999"/>
      <c r="L96" s="1000"/>
    </row>
    <row r="97" spans="2:12" ht="15" customHeight="1" x14ac:dyDescent="0.25">
      <c r="B97" s="998"/>
      <c r="C97" s="999"/>
      <c r="D97" s="999"/>
      <c r="E97" s="999"/>
      <c r="F97" s="999"/>
      <c r="G97" s="1000"/>
      <c r="H97" s="998"/>
      <c r="I97" s="999"/>
      <c r="J97" s="999"/>
      <c r="K97" s="999"/>
      <c r="L97" s="1000"/>
    </row>
    <row r="98" spans="2:12" ht="15" customHeight="1" x14ac:dyDescent="0.25">
      <c r="B98" s="998"/>
      <c r="C98" s="999"/>
      <c r="D98" s="999"/>
      <c r="E98" s="999"/>
      <c r="F98" s="999"/>
      <c r="G98" s="1000"/>
      <c r="H98" s="998"/>
      <c r="I98" s="999"/>
      <c r="J98" s="999"/>
      <c r="K98" s="999"/>
      <c r="L98" s="1000"/>
    </row>
    <row r="99" spans="2:12" ht="15" customHeight="1" x14ac:dyDescent="0.25">
      <c r="B99" s="998"/>
      <c r="C99" s="999"/>
      <c r="D99" s="999"/>
      <c r="E99" s="999"/>
      <c r="F99" s="999"/>
      <c r="G99" s="1000"/>
      <c r="H99" s="998"/>
      <c r="I99" s="999"/>
      <c r="J99" s="999"/>
      <c r="K99" s="999"/>
      <c r="L99" s="1000"/>
    </row>
    <row r="100" spans="2:12" ht="15" customHeight="1" x14ac:dyDescent="0.25">
      <c r="B100" s="998"/>
      <c r="C100" s="999"/>
      <c r="D100" s="999"/>
      <c r="E100" s="999"/>
      <c r="F100" s="999"/>
      <c r="G100" s="1000"/>
      <c r="H100" s="998"/>
      <c r="I100" s="999"/>
      <c r="J100" s="999"/>
      <c r="K100" s="999"/>
      <c r="L100" s="1000"/>
    </row>
    <row r="101" spans="2:12" ht="15" customHeight="1" x14ac:dyDescent="0.25">
      <c r="B101" s="998"/>
      <c r="C101" s="999"/>
      <c r="D101" s="999"/>
      <c r="E101" s="999"/>
      <c r="F101" s="999"/>
      <c r="G101" s="1000"/>
      <c r="H101" s="998"/>
      <c r="I101" s="999"/>
      <c r="J101" s="999"/>
      <c r="K101" s="999"/>
      <c r="L101" s="1000"/>
    </row>
    <row r="102" spans="2:12" ht="15" customHeight="1" x14ac:dyDescent="0.25">
      <c r="B102" s="998"/>
      <c r="C102" s="999"/>
      <c r="D102" s="999"/>
      <c r="E102" s="999"/>
      <c r="F102" s="999"/>
      <c r="G102" s="1000"/>
      <c r="H102" s="998"/>
      <c r="I102" s="999"/>
      <c r="J102" s="999"/>
      <c r="K102" s="999"/>
      <c r="L102" s="1000"/>
    </row>
    <row r="103" spans="2:12" ht="15" customHeight="1" x14ac:dyDescent="0.25">
      <c r="B103" s="998"/>
      <c r="C103" s="999"/>
      <c r="D103" s="999"/>
      <c r="E103" s="999"/>
      <c r="F103" s="999"/>
      <c r="G103" s="1000"/>
      <c r="H103" s="998"/>
      <c r="I103" s="999"/>
      <c r="J103" s="999"/>
      <c r="K103" s="999"/>
      <c r="L103" s="1000"/>
    </row>
    <row r="104" spans="2:12" x14ac:dyDescent="0.25">
      <c r="B104" s="998"/>
      <c r="C104" s="999"/>
      <c r="D104" s="999"/>
      <c r="E104" s="999"/>
      <c r="F104" s="999"/>
      <c r="G104" s="1000"/>
      <c r="H104" s="998"/>
      <c r="I104" s="999"/>
      <c r="J104" s="999"/>
      <c r="K104" s="999"/>
      <c r="L104" s="1000"/>
    </row>
    <row r="105" spans="2:12" ht="18" customHeight="1" x14ac:dyDescent="0.25">
      <c r="B105" s="998"/>
      <c r="C105" s="999"/>
      <c r="D105" s="999"/>
      <c r="E105" s="999"/>
      <c r="F105" s="999"/>
      <c r="G105" s="1000"/>
      <c r="H105" s="998"/>
      <c r="I105" s="999"/>
      <c r="J105" s="999"/>
      <c r="K105" s="999"/>
      <c r="L105" s="1000"/>
    </row>
    <row r="106" spans="2:12" ht="15.75" customHeight="1" x14ac:dyDescent="0.25">
      <c r="B106" s="1152">
        <v>13</v>
      </c>
      <c r="C106" s="1153"/>
      <c r="D106" s="1153"/>
      <c r="E106" s="1153"/>
      <c r="F106" s="1153"/>
      <c r="G106" s="1154"/>
      <c r="H106" s="1146">
        <v>14</v>
      </c>
      <c r="I106" s="1147"/>
      <c r="J106" s="1147"/>
      <c r="K106" s="1147"/>
      <c r="L106" s="1148"/>
    </row>
    <row r="107" spans="2:12" ht="15.75" thickBot="1" x14ac:dyDescent="0.3">
      <c r="B107" s="1155"/>
      <c r="C107" s="1156"/>
      <c r="D107" s="1156"/>
      <c r="E107" s="1156"/>
      <c r="F107" s="1156"/>
      <c r="G107" s="1157"/>
      <c r="H107" s="1149"/>
      <c r="I107" s="1150"/>
      <c r="J107" s="1150"/>
      <c r="K107" s="1150"/>
      <c r="L107" s="1151"/>
    </row>
    <row r="108" spans="2:12" ht="15" customHeight="1" x14ac:dyDescent="0.25">
      <c r="B108" s="998" t="s">
        <v>545</v>
      </c>
      <c r="C108" s="999"/>
      <c r="D108" s="999"/>
      <c r="E108" s="999"/>
      <c r="F108" s="999"/>
      <c r="G108" s="1000"/>
      <c r="H108" s="998" t="s">
        <v>546</v>
      </c>
      <c r="I108" s="999"/>
      <c r="J108" s="999"/>
      <c r="K108" s="999"/>
      <c r="L108" s="1000"/>
    </row>
    <row r="109" spans="2:12" ht="15" customHeight="1" x14ac:dyDescent="0.25">
      <c r="B109" s="998"/>
      <c r="C109" s="999"/>
      <c r="D109" s="999"/>
      <c r="E109" s="999"/>
      <c r="F109" s="999"/>
      <c r="G109" s="1000"/>
      <c r="H109" s="998"/>
      <c r="I109" s="999"/>
      <c r="J109" s="999"/>
      <c r="K109" s="999"/>
      <c r="L109" s="1000"/>
    </row>
    <row r="110" spans="2:12" ht="15" customHeight="1" x14ac:dyDescent="0.25">
      <c r="B110" s="998"/>
      <c r="C110" s="999"/>
      <c r="D110" s="999"/>
      <c r="E110" s="999"/>
      <c r="F110" s="999"/>
      <c r="G110" s="1000"/>
      <c r="H110" s="998"/>
      <c r="I110" s="999"/>
      <c r="J110" s="999"/>
      <c r="K110" s="999"/>
      <c r="L110" s="1000"/>
    </row>
    <row r="111" spans="2:12" ht="15" customHeight="1" x14ac:dyDescent="0.25">
      <c r="B111" s="998"/>
      <c r="C111" s="999"/>
      <c r="D111" s="999"/>
      <c r="E111" s="999"/>
      <c r="F111" s="999"/>
      <c r="G111" s="1000"/>
      <c r="H111" s="998"/>
      <c r="I111" s="999"/>
      <c r="J111" s="999"/>
      <c r="K111" s="999"/>
      <c r="L111" s="1000"/>
    </row>
    <row r="112" spans="2:12" ht="15" customHeight="1" x14ac:dyDescent="0.25">
      <c r="B112" s="998"/>
      <c r="C112" s="999"/>
      <c r="D112" s="999"/>
      <c r="E112" s="999"/>
      <c r="F112" s="999"/>
      <c r="G112" s="1000"/>
      <c r="H112" s="998"/>
      <c r="I112" s="999"/>
      <c r="J112" s="999"/>
      <c r="K112" s="999"/>
      <c r="L112" s="1000"/>
    </row>
    <row r="113" spans="2:12" ht="15" customHeight="1" x14ac:dyDescent="0.25">
      <c r="B113" s="998"/>
      <c r="C113" s="999"/>
      <c r="D113" s="999"/>
      <c r="E113" s="999"/>
      <c r="F113" s="999"/>
      <c r="G113" s="1000"/>
      <c r="H113" s="998"/>
      <c r="I113" s="999"/>
      <c r="J113" s="999"/>
      <c r="K113" s="999"/>
      <c r="L113" s="1000"/>
    </row>
    <row r="114" spans="2:12" ht="15" customHeight="1" x14ac:dyDescent="0.25">
      <c r="B114" s="998"/>
      <c r="C114" s="999"/>
      <c r="D114" s="999"/>
      <c r="E114" s="999"/>
      <c r="F114" s="999"/>
      <c r="G114" s="1000"/>
      <c r="H114" s="998"/>
      <c r="I114" s="999"/>
      <c r="J114" s="999"/>
      <c r="K114" s="999"/>
      <c r="L114" s="1000"/>
    </row>
    <row r="115" spans="2:12" ht="15" customHeight="1" x14ac:dyDescent="0.25">
      <c r="B115" s="998"/>
      <c r="C115" s="999"/>
      <c r="D115" s="999"/>
      <c r="E115" s="999"/>
      <c r="F115" s="999"/>
      <c r="G115" s="1000"/>
      <c r="H115" s="998"/>
      <c r="I115" s="999"/>
      <c r="J115" s="999"/>
      <c r="K115" s="999"/>
      <c r="L115" s="1000"/>
    </row>
    <row r="116" spans="2:12" ht="15" customHeight="1" x14ac:dyDescent="0.25">
      <c r="B116" s="998"/>
      <c r="C116" s="999"/>
      <c r="D116" s="999"/>
      <c r="E116" s="999"/>
      <c r="F116" s="999"/>
      <c r="G116" s="1000"/>
      <c r="H116" s="998"/>
      <c r="I116" s="999"/>
      <c r="J116" s="999"/>
      <c r="K116" s="999"/>
      <c r="L116" s="1000"/>
    </row>
    <row r="117" spans="2:12" ht="15" customHeight="1" x14ac:dyDescent="0.25">
      <c r="B117" s="998"/>
      <c r="C117" s="999"/>
      <c r="D117" s="999"/>
      <c r="E117" s="999"/>
      <c r="F117" s="999"/>
      <c r="G117" s="1000"/>
      <c r="H117" s="998"/>
      <c r="I117" s="999"/>
      <c r="J117" s="999"/>
      <c r="K117" s="999"/>
      <c r="L117" s="1000"/>
    </row>
    <row r="118" spans="2:12" ht="15" customHeight="1" x14ac:dyDescent="0.25">
      <c r="B118" s="998"/>
      <c r="C118" s="999"/>
      <c r="D118" s="999"/>
      <c r="E118" s="999"/>
      <c r="F118" s="999"/>
      <c r="G118" s="1000"/>
      <c r="H118" s="998"/>
      <c r="I118" s="999"/>
      <c r="J118" s="999"/>
      <c r="K118" s="999"/>
      <c r="L118" s="1000"/>
    </row>
    <row r="119" spans="2:12" ht="15" customHeight="1" x14ac:dyDescent="0.25">
      <c r="B119" s="998"/>
      <c r="C119" s="999"/>
      <c r="D119" s="999"/>
      <c r="E119" s="999"/>
      <c r="F119" s="999"/>
      <c r="G119" s="1000"/>
      <c r="H119" s="998"/>
      <c r="I119" s="999"/>
      <c r="J119" s="999"/>
      <c r="K119" s="999"/>
      <c r="L119" s="1000"/>
    </row>
    <row r="120" spans="2:12" x14ac:dyDescent="0.25">
      <c r="B120" s="998"/>
      <c r="C120" s="999"/>
      <c r="D120" s="999"/>
      <c r="E120" s="999"/>
      <c r="F120" s="999"/>
      <c r="G120" s="1000"/>
      <c r="H120" s="998"/>
      <c r="I120" s="999"/>
      <c r="J120" s="999"/>
      <c r="K120" s="999"/>
      <c r="L120" s="1000"/>
    </row>
    <row r="121" spans="2:12" ht="18" customHeight="1" x14ac:dyDescent="0.25">
      <c r="B121" s="998"/>
      <c r="C121" s="999"/>
      <c r="D121" s="999"/>
      <c r="E121" s="999"/>
      <c r="F121" s="999"/>
      <c r="G121" s="1000"/>
      <c r="H121" s="998"/>
      <c r="I121" s="999"/>
      <c r="J121" s="999"/>
      <c r="K121" s="999"/>
      <c r="L121" s="1000"/>
    </row>
    <row r="122" spans="2:12" ht="15.75" customHeight="1" x14ac:dyDescent="0.25">
      <c r="B122" s="1152">
        <v>15</v>
      </c>
      <c r="C122" s="1153"/>
      <c r="D122" s="1153"/>
      <c r="E122" s="1153"/>
      <c r="F122" s="1153"/>
      <c r="G122" s="1154"/>
      <c r="H122" s="1146">
        <v>16</v>
      </c>
      <c r="I122" s="1147"/>
      <c r="J122" s="1147"/>
      <c r="K122" s="1147"/>
      <c r="L122" s="1148"/>
    </row>
    <row r="123" spans="2:12" ht="15.75" thickBot="1" x14ac:dyDescent="0.3">
      <c r="B123" s="1155"/>
      <c r="C123" s="1156"/>
      <c r="D123" s="1156"/>
      <c r="E123" s="1156"/>
      <c r="F123" s="1156"/>
      <c r="G123" s="1157"/>
      <c r="H123" s="1149"/>
      <c r="I123" s="1150"/>
      <c r="J123" s="1150"/>
      <c r="K123" s="1150"/>
      <c r="L123" s="1151"/>
    </row>
    <row r="124" spans="2:12" ht="15" customHeight="1" x14ac:dyDescent="0.25">
      <c r="B124" s="998" t="s">
        <v>545</v>
      </c>
      <c r="C124" s="999"/>
      <c r="D124" s="999"/>
      <c r="E124" s="999"/>
      <c r="F124" s="999"/>
      <c r="G124" s="1000"/>
      <c r="H124" s="998" t="s">
        <v>546</v>
      </c>
      <c r="I124" s="999"/>
      <c r="J124" s="999"/>
      <c r="K124" s="999"/>
      <c r="L124" s="1000"/>
    </row>
    <row r="125" spans="2:12" ht="15" customHeight="1" x14ac:dyDescent="0.25">
      <c r="B125" s="998"/>
      <c r="C125" s="999"/>
      <c r="D125" s="999"/>
      <c r="E125" s="999"/>
      <c r="F125" s="999"/>
      <c r="G125" s="1000"/>
      <c r="H125" s="998"/>
      <c r="I125" s="999"/>
      <c r="J125" s="999"/>
      <c r="K125" s="999"/>
      <c r="L125" s="1000"/>
    </row>
    <row r="126" spans="2:12" ht="15" customHeight="1" x14ac:dyDescent="0.25">
      <c r="B126" s="998"/>
      <c r="C126" s="999"/>
      <c r="D126" s="999"/>
      <c r="E126" s="999"/>
      <c r="F126" s="999"/>
      <c r="G126" s="1000"/>
      <c r="H126" s="998"/>
      <c r="I126" s="999"/>
      <c r="J126" s="999"/>
      <c r="K126" s="999"/>
      <c r="L126" s="1000"/>
    </row>
    <row r="127" spans="2:12" ht="15" customHeight="1" x14ac:dyDescent="0.25">
      <c r="B127" s="998"/>
      <c r="C127" s="999"/>
      <c r="D127" s="999"/>
      <c r="E127" s="999"/>
      <c r="F127" s="999"/>
      <c r="G127" s="1000"/>
      <c r="H127" s="998"/>
      <c r="I127" s="999"/>
      <c r="J127" s="999"/>
      <c r="K127" s="999"/>
      <c r="L127" s="1000"/>
    </row>
    <row r="128" spans="2:12" ht="15" customHeight="1" x14ac:dyDescent="0.25">
      <c r="B128" s="998"/>
      <c r="C128" s="999"/>
      <c r="D128" s="999"/>
      <c r="E128" s="999"/>
      <c r="F128" s="999"/>
      <c r="G128" s="1000"/>
      <c r="H128" s="998"/>
      <c r="I128" s="999"/>
      <c r="J128" s="999"/>
      <c r="K128" s="999"/>
      <c r="L128" s="1000"/>
    </row>
    <row r="129" spans="2:12" ht="15" customHeight="1" x14ac:dyDescent="0.25">
      <c r="B129" s="998"/>
      <c r="C129" s="999"/>
      <c r="D129" s="999"/>
      <c r="E129" s="999"/>
      <c r="F129" s="999"/>
      <c r="G129" s="1000"/>
      <c r="H129" s="998"/>
      <c r="I129" s="999"/>
      <c r="J129" s="999"/>
      <c r="K129" s="999"/>
      <c r="L129" s="1000"/>
    </row>
    <row r="130" spans="2:12" ht="15" customHeight="1" x14ac:dyDescent="0.25">
      <c r="B130" s="998"/>
      <c r="C130" s="999"/>
      <c r="D130" s="999"/>
      <c r="E130" s="999"/>
      <c r="F130" s="999"/>
      <c r="G130" s="1000"/>
      <c r="H130" s="998"/>
      <c r="I130" s="999"/>
      <c r="J130" s="999"/>
      <c r="K130" s="999"/>
      <c r="L130" s="1000"/>
    </row>
    <row r="131" spans="2:12" ht="15" customHeight="1" x14ac:dyDescent="0.25">
      <c r="B131" s="998"/>
      <c r="C131" s="999"/>
      <c r="D131" s="999"/>
      <c r="E131" s="999"/>
      <c r="F131" s="999"/>
      <c r="G131" s="1000"/>
      <c r="H131" s="998"/>
      <c r="I131" s="999"/>
      <c r="J131" s="999"/>
      <c r="K131" s="999"/>
      <c r="L131" s="1000"/>
    </row>
    <row r="132" spans="2:12" ht="15" customHeight="1" x14ac:dyDescent="0.25">
      <c r="B132" s="998"/>
      <c r="C132" s="999"/>
      <c r="D132" s="999"/>
      <c r="E132" s="999"/>
      <c r="F132" s="999"/>
      <c r="G132" s="1000"/>
      <c r="H132" s="998"/>
      <c r="I132" s="999"/>
      <c r="J132" s="999"/>
      <c r="K132" s="999"/>
      <c r="L132" s="1000"/>
    </row>
    <row r="133" spans="2:12" ht="15" customHeight="1" x14ac:dyDescent="0.25">
      <c r="B133" s="998"/>
      <c r="C133" s="999"/>
      <c r="D133" s="999"/>
      <c r="E133" s="999"/>
      <c r="F133" s="999"/>
      <c r="G133" s="1000"/>
      <c r="H133" s="998"/>
      <c r="I133" s="999"/>
      <c r="J133" s="999"/>
      <c r="K133" s="999"/>
      <c r="L133" s="1000"/>
    </row>
    <row r="134" spans="2:12" ht="15" customHeight="1" x14ac:dyDescent="0.25">
      <c r="B134" s="998"/>
      <c r="C134" s="999"/>
      <c r="D134" s="999"/>
      <c r="E134" s="999"/>
      <c r="F134" s="999"/>
      <c r="G134" s="1000"/>
      <c r="H134" s="998"/>
      <c r="I134" s="999"/>
      <c r="J134" s="999"/>
      <c r="K134" s="999"/>
      <c r="L134" s="1000"/>
    </row>
    <row r="135" spans="2:12" ht="15" customHeight="1" x14ac:dyDescent="0.25">
      <c r="B135" s="998"/>
      <c r="C135" s="999"/>
      <c r="D135" s="999"/>
      <c r="E135" s="999"/>
      <c r="F135" s="999"/>
      <c r="G135" s="1000"/>
      <c r="H135" s="998"/>
      <c r="I135" s="999"/>
      <c r="J135" s="999"/>
      <c r="K135" s="999"/>
      <c r="L135" s="1000"/>
    </row>
    <row r="136" spans="2:12" x14ac:dyDescent="0.25">
      <c r="B136" s="998"/>
      <c r="C136" s="999"/>
      <c r="D136" s="999"/>
      <c r="E136" s="999"/>
      <c r="F136" s="999"/>
      <c r="G136" s="1000"/>
      <c r="H136" s="998"/>
      <c r="I136" s="999"/>
      <c r="J136" s="999"/>
      <c r="K136" s="999"/>
      <c r="L136" s="1000"/>
    </row>
    <row r="137" spans="2:12" ht="18" customHeight="1" x14ac:dyDescent="0.25">
      <c r="B137" s="998"/>
      <c r="C137" s="999"/>
      <c r="D137" s="999"/>
      <c r="E137" s="999"/>
      <c r="F137" s="999"/>
      <c r="G137" s="1000"/>
      <c r="H137" s="998"/>
      <c r="I137" s="999"/>
      <c r="J137" s="999"/>
      <c r="K137" s="999"/>
      <c r="L137" s="1000"/>
    </row>
    <row r="138" spans="2:12" ht="15.75" customHeight="1" x14ac:dyDescent="0.25">
      <c r="B138" s="1152">
        <v>17</v>
      </c>
      <c r="C138" s="1153"/>
      <c r="D138" s="1153"/>
      <c r="E138" s="1153"/>
      <c r="F138" s="1153"/>
      <c r="G138" s="1154"/>
      <c r="H138" s="1146">
        <v>18</v>
      </c>
      <c r="I138" s="1147"/>
      <c r="J138" s="1147"/>
      <c r="K138" s="1147"/>
      <c r="L138" s="1148"/>
    </row>
    <row r="139" spans="2:12" ht="15.75" thickBot="1" x14ac:dyDescent="0.3">
      <c r="B139" s="1155"/>
      <c r="C139" s="1156"/>
      <c r="D139" s="1156"/>
      <c r="E139" s="1156"/>
      <c r="F139" s="1156"/>
      <c r="G139" s="1157"/>
      <c r="H139" s="1149"/>
      <c r="I139" s="1150"/>
      <c r="J139" s="1150"/>
      <c r="K139" s="1150"/>
      <c r="L139" s="1151"/>
    </row>
    <row r="140" spans="2:12" ht="15" customHeight="1" x14ac:dyDescent="0.25">
      <c r="B140" s="998" t="s">
        <v>545</v>
      </c>
      <c r="C140" s="999"/>
      <c r="D140" s="999"/>
      <c r="E140" s="999"/>
      <c r="F140" s="999"/>
      <c r="G140" s="1000"/>
      <c r="H140" s="998" t="s">
        <v>546</v>
      </c>
      <c r="I140" s="999"/>
      <c r="J140" s="999"/>
      <c r="K140" s="999"/>
      <c r="L140" s="1000"/>
    </row>
    <row r="141" spans="2:12" ht="15" customHeight="1" x14ac:dyDescent="0.25">
      <c r="B141" s="998"/>
      <c r="C141" s="999"/>
      <c r="D141" s="999"/>
      <c r="E141" s="999"/>
      <c r="F141" s="999"/>
      <c r="G141" s="1000"/>
      <c r="H141" s="998"/>
      <c r="I141" s="999"/>
      <c r="J141" s="999"/>
      <c r="K141" s="999"/>
      <c r="L141" s="1000"/>
    </row>
    <row r="142" spans="2:12" ht="15" customHeight="1" x14ac:dyDescent="0.25">
      <c r="B142" s="998"/>
      <c r="C142" s="999"/>
      <c r="D142" s="999"/>
      <c r="E142" s="999"/>
      <c r="F142" s="999"/>
      <c r="G142" s="1000"/>
      <c r="H142" s="998"/>
      <c r="I142" s="999"/>
      <c r="J142" s="999"/>
      <c r="K142" s="999"/>
      <c r="L142" s="1000"/>
    </row>
    <row r="143" spans="2:12" ht="15" customHeight="1" x14ac:dyDescent="0.25">
      <c r="B143" s="998"/>
      <c r="C143" s="999"/>
      <c r="D143" s="999"/>
      <c r="E143" s="999"/>
      <c r="F143" s="999"/>
      <c r="G143" s="1000"/>
      <c r="H143" s="998"/>
      <c r="I143" s="999"/>
      <c r="J143" s="999"/>
      <c r="K143" s="999"/>
      <c r="L143" s="1000"/>
    </row>
    <row r="144" spans="2:12" ht="15" customHeight="1" x14ac:dyDescent="0.25">
      <c r="B144" s="998"/>
      <c r="C144" s="999"/>
      <c r="D144" s="999"/>
      <c r="E144" s="999"/>
      <c r="F144" s="999"/>
      <c r="G144" s="1000"/>
      <c r="H144" s="998"/>
      <c r="I144" s="999"/>
      <c r="J144" s="999"/>
      <c r="K144" s="999"/>
      <c r="L144" s="1000"/>
    </row>
    <row r="145" spans="2:12" ht="15" customHeight="1" x14ac:dyDescent="0.25">
      <c r="B145" s="998"/>
      <c r="C145" s="999"/>
      <c r="D145" s="999"/>
      <c r="E145" s="999"/>
      <c r="F145" s="999"/>
      <c r="G145" s="1000"/>
      <c r="H145" s="998"/>
      <c r="I145" s="999"/>
      <c r="J145" s="999"/>
      <c r="K145" s="999"/>
      <c r="L145" s="1000"/>
    </row>
    <row r="146" spans="2:12" ht="15" customHeight="1" x14ac:dyDescent="0.25">
      <c r="B146" s="998"/>
      <c r="C146" s="999"/>
      <c r="D146" s="999"/>
      <c r="E146" s="999"/>
      <c r="F146" s="999"/>
      <c r="G146" s="1000"/>
      <c r="H146" s="998"/>
      <c r="I146" s="999"/>
      <c r="J146" s="999"/>
      <c r="K146" s="999"/>
      <c r="L146" s="1000"/>
    </row>
    <row r="147" spans="2:12" ht="15" customHeight="1" x14ac:dyDescent="0.25">
      <c r="B147" s="998"/>
      <c r="C147" s="999"/>
      <c r="D147" s="999"/>
      <c r="E147" s="999"/>
      <c r="F147" s="999"/>
      <c r="G147" s="1000"/>
      <c r="H147" s="998"/>
      <c r="I147" s="999"/>
      <c r="J147" s="999"/>
      <c r="K147" s="999"/>
      <c r="L147" s="1000"/>
    </row>
    <row r="148" spans="2:12" ht="15" customHeight="1" x14ac:dyDescent="0.25">
      <c r="B148" s="998"/>
      <c r="C148" s="999"/>
      <c r="D148" s="999"/>
      <c r="E148" s="999"/>
      <c r="F148" s="999"/>
      <c r="G148" s="1000"/>
      <c r="H148" s="998"/>
      <c r="I148" s="999"/>
      <c r="J148" s="999"/>
      <c r="K148" s="999"/>
      <c r="L148" s="1000"/>
    </row>
    <row r="149" spans="2:12" ht="15" customHeight="1" x14ac:dyDescent="0.25">
      <c r="B149" s="998"/>
      <c r="C149" s="999"/>
      <c r="D149" s="999"/>
      <c r="E149" s="999"/>
      <c r="F149" s="999"/>
      <c r="G149" s="1000"/>
      <c r="H149" s="998"/>
      <c r="I149" s="999"/>
      <c r="J149" s="999"/>
      <c r="K149" s="999"/>
      <c r="L149" s="1000"/>
    </row>
    <row r="150" spans="2:12" ht="15" customHeight="1" x14ac:dyDescent="0.25">
      <c r="B150" s="998"/>
      <c r="C150" s="999"/>
      <c r="D150" s="999"/>
      <c r="E150" s="999"/>
      <c r="F150" s="999"/>
      <c r="G150" s="1000"/>
      <c r="H150" s="998"/>
      <c r="I150" s="999"/>
      <c r="J150" s="999"/>
      <c r="K150" s="999"/>
      <c r="L150" s="1000"/>
    </row>
    <row r="151" spans="2:12" ht="15" customHeight="1" x14ac:dyDescent="0.25">
      <c r="B151" s="998"/>
      <c r="C151" s="999"/>
      <c r="D151" s="999"/>
      <c r="E151" s="999"/>
      <c r="F151" s="999"/>
      <c r="G151" s="1000"/>
      <c r="H151" s="998"/>
      <c r="I151" s="999"/>
      <c r="J151" s="999"/>
      <c r="K151" s="999"/>
      <c r="L151" s="1000"/>
    </row>
    <row r="152" spans="2:12" x14ac:dyDescent="0.25">
      <c r="B152" s="998"/>
      <c r="C152" s="999"/>
      <c r="D152" s="999"/>
      <c r="E152" s="999"/>
      <c r="F152" s="999"/>
      <c r="G152" s="1000"/>
      <c r="H152" s="998"/>
      <c r="I152" s="999"/>
      <c r="J152" s="999"/>
      <c r="K152" s="999"/>
      <c r="L152" s="1000"/>
    </row>
    <row r="153" spans="2:12" ht="18" customHeight="1" x14ac:dyDescent="0.25">
      <c r="B153" s="998"/>
      <c r="C153" s="999"/>
      <c r="D153" s="999"/>
      <c r="E153" s="999"/>
      <c r="F153" s="999"/>
      <c r="G153" s="1000"/>
      <c r="H153" s="998"/>
      <c r="I153" s="999"/>
      <c r="J153" s="999"/>
      <c r="K153" s="999"/>
      <c r="L153" s="1000"/>
    </row>
    <row r="154" spans="2:12" ht="15.75" customHeight="1" x14ac:dyDescent="0.25">
      <c r="B154" s="1152">
        <v>19</v>
      </c>
      <c r="C154" s="1153"/>
      <c r="D154" s="1153"/>
      <c r="E154" s="1153"/>
      <c r="F154" s="1153"/>
      <c r="G154" s="1154"/>
      <c r="H154" s="1146">
        <v>20</v>
      </c>
      <c r="I154" s="1147"/>
      <c r="J154" s="1147"/>
      <c r="K154" s="1147"/>
      <c r="L154" s="1148"/>
    </row>
    <row r="155" spans="2:12" ht="15.75" thickBot="1" x14ac:dyDescent="0.3">
      <c r="B155" s="1155"/>
      <c r="C155" s="1156"/>
      <c r="D155" s="1156"/>
      <c r="E155" s="1156"/>
      <c r="F155" s="1156"/>
      <c r="G155" s="1157"/>
      <c r="H155" s="1149"/>
      <c r="I155" s="1150"/>
      <c r="J155" s="1150"/>
      <c r="K155" s="1150"/>
      <c r="L155" s="1151"/>
    </row>
    <row r="156" spans="2:12" ht="15" customHeight="1" x14ac:dyDescent="0.25">
      <c r="B156" s="998" t="s">
        <v>545</v>
      </c>
      <c r="C156" s="999"/>
      <c r="D156" s="999"/>
      <c r="E156" s="999"/>
      <c r="F156" s="999"/>
      <c r="G156" s="1000"/>
      <c r="H156" s="998" t="s">
        <v>546</v>
      </c>
      <c r="I156" s="999"/>
      <c r="J156" s="999"/>
      <c r="K156" s="999"/>
      <c r="L156" s="1000"/>
    </row>
    <row r="157" spans="2:12" ht="15" customHeight="1" x14ac:dyDescent="0.25">
      <c r="B157" s="998"/>
      <c r="C157" s="999"/>
      <c r="D157" s="999"/>
      <c r="E157" s="999"/>
      <c r="F157" s="999"/>
      <c r="G157" s="1000"/>
      <c r="H157" s="998"/>
      <c r="I157" s="999"/>
      <c r="J157" s="999"/>
      <c r="K157" s="999"/>
      <c r="L157" s="1000"/>
    </row>
    <row r="158" spans="2:12" ht="15" customHeight="1" x14ac:dyDescent="0.25">
      <c r="B158" s="998"/>
      <c r="C158" s="999"/>
      <c r="D158" s="999"/>
      <c r="E158" s="999"/>
      <c r="F158" s="999"/>
      <c r="G158" s="1000"/>
      <c r="H158" s="998"/>
      <c r="I158" s="999"/>
      <c r="J158" s="999"/>
      <c r="K158" s="999"/>
      <c r="L158" s="1000"/>
    </row>
    <row r="159" spans="2:12" ht="15" customHeight="1" x14ac:dyDescent="0.25">
      <c r="B159" s="998"/>
      <c r="C159" s="999"/>
      <c r="D159" s="999"/>
      <c r="E159" s="999"/>
      <c r="F159" s="999"/>
      <c r="G159" s="1000"/>
      <c r="H159" s="998"/>
      <c r="I159" s="999"/>
      <c r="J159" s="999"/>
      <c r="K159" s="999"/>
      <c r="L159" s="1000"/>
    </row>
    <row r="160" spans="2:12" ht="15" customHeight="1" x14ac:dyDescent="0.25">
      <c r="B160" s="998"/>
      <c r="C160" s="999"/>
      <c r="D160" s="999"/>
      <c r="E160" s="999"/>
      <c r="F160" s="999"/>
      <c r="G160" s="1000"/>
      <c r="H160" s="998"/>
      <c r="I160" s="999"/>
      <c r="J160" s="999"/>
      <c r="K160" s="999"/>
      <c r="L160" s="1000"/>
    </row>
    <row r="161" spans="2:12" ht="15" customHeight="1" x14ac:dyDescent="0.25">
      <c r="B161" s="998"/>
      <c r="C161" s="999"/>
      <c r="D161" s="999"/>
      <c r="E161" s="999"/>
      <c r="F161" s="999"/>
      <c r="G161" s="1000"/>
      <c r="H161" s="998"/>
      <c r="I161" s="999"/>
      <c r="J161" s="999"/>
      <c r="K161" s="999"/>
      <c r="L161" s="1000"/>
    </row>
    <row r="162" spans="2:12" ht="15" customHeight="1" x14ac:dyDescent="0.25">
      <c r="B162" s="998"/>
      <c r="C162" s="999"/>
      <c r="D162" s="999"/>
      <c r="E162" s="999"/>
      <c r="F162" s="999"/>
      <c r="G162" s="1000"/>
      <c r="H162" s="998"/>
      <c r="I162" s="999"/>
      <c r="J162" s="999"/>
      <c r="K162" s="999"/>
      <c r="L162" s="1000"/>
    </row>
    <row r="163" spans="2:12" ht="15" customHeight="1" x14ac:dyDescent="0.25">
      <c r="B163" s="998"/>
      <c r="C163" s="999"/>
      <c r="D163" s="999"/>
      <c r="E163" s="999"/>
      <c r="F163" s="999"/>
      <c r="G163" s="1000"/>
      <c r="H163" s="998"/>
      <c r="I163" s="999"/>
      <c r="J163" s="999"/>
      <c r="K163" s="999"/>
      <c r="L163" s="1000"/>
    </row>
    <row r="164" spans="2:12" ht="15" customHeight="1" x14ac:dyDescent="0.25">
      <c r="B164" s="998"/>
      <c r="C164" s="999"/>
      <c r="D164" s="999"/>
      <c r="E164" s="999"/>
      <c r="F164" s="999"/>
      <c r="G164" s="1000"/>
      <c r="H164" s="998"/>
      <c r="I164" s="999"/>
      <c r="J164" s="999"/>
      <c r="K164" s="999"/>
      <c r="L164" s="1000"/>
    </row>
    <row r="165" spans="2:12" ht="15" customHeight="1" x14ac:dyDescent="0.25">
      <c r="B165" s="998"/>
      <c r="C165" s="999"/>
      <c r="D165" s="999"/>
      <c r="E165" s="999"/>
      <c r="F165" s="999"/>
      <c r="G165" s="1000"/>
      <c r="H165" s="998"/>
      <c r="I165" s="999"/>
      <c r="J165" s="999"/>
      <c r="K165" s="999"/>
      <c r="L165" s="1000"/>
    </row>
    <row r="166" spans="2:12" ht="15" customHeight="1" x14ac:dyDescent="0.25">
      <c r="B166" s="998"/>
      <c r="C166" s="999"/>
      <c r="D166" s="999"/>
      <c r="E166" s="999"/>
      <c r="F166" s="999"/>
      <c r="G166" s="1000"/>
      <c r="H166" s="998"/>
      <c r="I166" s="999"/>
      <c r="J166" s="999"/>
      <c r="K166" s="999"/>
      <c r="L166" s="1000"/>
    </row>
    <row r="167" spans="2:12" ht="15" customHeight="1" x14ac:dyDescent="0.25">
      <c r="B167" s="998"/>
      <c r="C167" s="999"/>
      <c r="D167" s="999"/>
      <c r="E167" s="999"/>
      <c r="F167" s="999"/>
      <c r="G167" s="1000"/>
      <c r="H167" s="998"/>
      <c r="I167" s="999"/>
      <c r="J167" s="999"/>
      <c r="K167" s="999"/>
      <c r="L167" s="1000"/>
    </row>
    <row r="168" spans="2:12" x14ac:dyDescent="0.25">
      <c r="B168" s="998"/>
      <c r="C168" s="999"/>
      <c r="D168" s="999"/>
      <c r="E168" s="999"/>
      <c r="F168" s="999"/>
      <c r="G168" s="1000"/>
      <c r="H168" s="998"/>
      <c r="I168" s="999"/>
      <c r="J168" s="999"/>
      <c r="K168" s="999"/>
      <c r="L168" s="1000"/>
    </row>
    <row r="169" spans="2:12" ht="18" customHeight="1" x14ac:dyDescent="0.25">
      <c r="B169" s="998"/>
      <c r="C169" s="999"/>
      <c r="D169" s="999"/>
      <c r="E169" s="999"/>
      <c r="F169" s="999"/>
      <c r="G169" s="1000"/>
      <c r="H169" s="998"/>
      <c r="I169" s="999"/>
      <c r="J169" s="999"/>
      <c r="K169" s="999"/>
      <c r="L169" s="1000"/>
    </row>
    <row r="170" spans="2:12" ht="15.75" customHeight="1" x14ac:dyDescent="0.25">
      <c r="B170" s="1152">
        <v>21</v>
      </c>
      <c r="C170" s="1153"/>
      <c r="D170" s="1153"/>
      <c r="E170" s="1153"/>
      <c r="F170" s="1153"/>
      <c r="G170" s="1154"/>
      <c r="H170" s="1146">
        <v>22</v>
      </c>
      <c r="I170" s="1147"/>
      <c r="J170" s="1147"/>
      <c r="K170" s="1147"/>
      <c r="L170" s="1148"/>
    </row>
    <row r="171" spans="2:12" ht="15.75" thickBot="1" x14ac:dyDescent="0.3">
      <c r="B171" s="1155"/>
      <c r="C171" s="1156"/>
      <c r="D171" s="1156"/>
      <c r="E171" s="1156"/>
      <c r="F171" s="1156"/>
      <c r="G171" s="1157"/>
      <c r="H171" s="1149"/>
      <c r="I171" s="1150"/>
      <c r="J171" s="1150"/>
      <c r="K171" s="1150"/>
      <c r="L171" s="1151"/>
    </row>
    <row r="172" spans="2:12" ht="15" customHeight="1" x14ac:dyDescent="0.25">
      <c r="B172" s="998" t="s">
        <v>545</v>
      </c>
      <c r="C172" s="999"/>
      <c r="D172" s="999"/>
      <c r="E172" s="999"/>
      <c r="F172" s="999"/>
      <c r="G172" s="1000"/>
      <c r="H172" s="998" t="s">
        <v>546</v>
      </c>
      <c r="I172" s="999"/>
      <c r="J172" s="999"/>
      <c r="K172" s="999"/>
      <c r="L172" s="1000"/>
    </row>
    <row r="173" spans="2:12" ht="15" customHeight="1" x14ac:dyDescent="0.25">
      <c r="B173" s="998"/>
      <c r="C173" s="999"/>
      <c r="D173" s="999"/>
      <c r="E173" s="999"/>
      <c r="F173" s="999"/>
      <c r="G173" s="1000"/>
      <c r="H173" s="998"/>
      <c r="I173" s="999"/>
      <c r="J173" s="999"/>
      <c r="K173" s="999"/>
      <c r="L173" s="1000"/>
    </row>
    <row r="174" spans="2:12" ht="15" customHeight="1" x14ac:dyDescent="0.25">
      <c r="B174" s="998"/>
      <c r="C174" s="999"/>
      <c r="D174" s="999"/>
      <c r="E174" s="999"/>
      <c r="F174" s="999"/>
      <c r="G174" s="1000"/>
      <c r="H174" s="998"/>
      <c r="I174" s="999"/>
      <c r="J174" s="999"/>
      <c r="K174" s="999"/>
      <c r="L174" s="1000"/>
    </row>
    <row r="175" spans="2:12" ht="15" customHeight="1" x14ac:dyDescent="0.25">
      <c r="B175" s="998"/>
      <c r="C175" s="999"/>
      <c r="D175" s="999"/>
      <c r="E175" s="999"/>
      <c r="F175" s="999"/>
      <c r="G175" s="1000"/>
      <c r="H175" s="998"/>
      <c r="I175" s="999"/>
      <c r="J175" s="999"/>
      <c r="K175" s="999"/>
      <c r="L175" s="1000"/>
    </row>
    <row r="176" spans="2:12" ht="15" customHeight="1" x14ac:dyDescent="0.25">
      <c r="B176" s="998"/>
      <c r="C176" s="999"/>
      <c r="D176" s="999"/>
      <c r="E176" s="999"/>
      <c r="F176" s="999"/>
      <c r="G176" s="1000"/>
      <c r="H176" s="998"/>
      <c r="I176" s="999"/>
      <c r="J176" s="999"/>
      <c r="K176" s="999"/>
      <c r="L176" s="1000"/>
    </row>
    <row r="177" spans="2:12" ht="15" customHeight="1" x14ac:dyDescent="0.25">
      <c r="B177" s="998"/>
      <c r="C177" s="999"/>
      <c r="D177" s="999"/>
      <c r="E177" s="999"/>
      <c r="F177" s="999"/>
      <c r="G177" s="1000"/>
      <c r="H177" s="998"/>
      <c r="I177" s="999"/>
      <c r="J177" s="999"/>
      <c r="K177" s="999"/>
      <c r="L177" s="1000"/>
    </row>
    <row r="178" spans="2:12" ht="15" customHeight="1" x14ac:dyDescent="0.25">
      <c r="B178" s="998"/>
      <c r="C178" s="999"/>
      <c r="D178" s="999"/>
      <c r="E178" s="999"/>
      <c r="F178" s="999"/>
      <c r="G178" s="1000"/>
      <c r="H178" s="998"/>
      <c r="I178" s="999"/>
      <c r="J178" s="999"/>
      <c r="K178" s="999"/>
      <c r="L178" s="1000"/>
    </row>
    <row r="179" spans="2:12" ht="15" customHeight="1" x14ac:dyDescent="0.25">
      <c r="B179" s="998"/>
      <c r="C179" s="999"/>
      <c r="D179" s="999"/>
      <c r="E179" s="999"/>
      <c r="F179" s="999"/>
      <c r="G179" s="1000"/>
      <c r="H179" s="998"/>
      <c r="I179" s="999"/>
      <c r="J179" s="999"/>
      <c r="K179" s="999"/>
      <c r="L179" s="1000"/>
    </row>
    <row r="180" spans="2:12" ht="15" customHeight="1" x14ac:dyDescent="0.25">
      <c r="B180" s="998"/>
      <c r="C180" s="999"/>
      <c r="D180" s="999"/>
      <c r="E180" s="999"/>
      <c r="F180" s="999"/>
      <c r="G180" s="1000"/>
      <c r="H180" s="998"/>
      <c r="I180" s="999"/>
      <c r="J180" s="999"/>
      <c r="K180" s="999"/>
      <c r="L180" s="1000"/>
    </row>
    <row r="181" spans="2:12" ht="15" customHeight="1" x14ac:dyDescent="0.25">
      <c r="B181" s="998"/>
      <c r="C181" s="999"/>
      <c r="D181" s="999"/>
      <c r="E181" s="999"/>
      <c r="F181" s="999"/>
      <c r="G181" s="1000"/>
      <c r="H181" s="998"/>
      <c r="I181" s="999"/>
      <c r="J181" s="999"/>
      <c r="K181" s="999"/>
      <c r="L181" s="1000"/>
    </row>
    <row r="182" spans="2:12" ht="15" customHeight="1" x14ac:dyDescent="0.25">
      <c r="B182" s="998"/>
      <c r="C182" s="999"/>
      <c r="D182" s="999"/>
      <c r="E182" s="999"/>
      <c r="F182" s="999"/>
      <c r="G182" s="1000"/>
      <c r="H182" s="998"/>
      <c r="I182" s="999"/>
      <c r="J182" s="999"/>
      <c r="K182" s="999"/>
      <c r="L182" s="1000"/>
    </row>
    <row r="183" spans="2:12" ht="15" customHeight="1" x14ac:dyDescent="0.25">
      <c r="B183" s="998"/>
      <c r="C183" s="999"/>
      <c r="D183" s="999"/>
      <c r="E183" s="999"/>
      <c r="F183" s="999"/>
      <c r="G183" s="1000"/>
      <c r="H183" s="998"/>
      <c r="I183" s="999"/>
      <c r="J183" s="999"/>
      <c r="K183" s="999"/>
      <c r="L183" s="1000"/>
    </row>
    <row r="184" spans="2:12" x14ac:dyDescent="0.25">
      <c r="B184" s="998"/>
      <c r="C184" s="999"/>
      <c r="D184" s="999"/>
      <c r="E184" s="999"/>
      <c r="F184" s="999"/>
      <c r="G184" s="1000"/>
      <c r="H184" s="998"/>
      <c r="I184" s="999"/>
      <c r="J184" s="999"/>
      <c r="K184" s="999"/>
      <c r="L184" s="1000"/>
    </row>
    <row r="185" spans="2:12" ht="18" customHeight="1" x14ac:dyDescent="0.25">
      <c r="B185" s="998"/>
      <c r="C185" s="999"/>
      <c r="D185" s="999"/>
      <c r="E185" s="999"/>
      <c r="F185" s="999"/>
      <c r="G185" s="1000"/>
      <c r="H185" s="998"/>
      <c r="I185" s="999"/>
      <c r="J185" s="999"/>
      <c r="K185" s="999"/>
      <c r="L185" s="1000"/>
    </row>
    <row r="186" spans="2:12" ht="15.75" customHeight="1" x14ac:dyDescent="0.25">
      <c r="B186" s="1152">
        <v>23</v>
      </c>
      <c r="C186" s="1153"/>
      <c r="D186" s="1153"/>
      <c r="E186" s="1153"/>
      <c r="F186" s="1153"/>
      <c r="G186" s="1154"/>
      <c r="H186" s="1146">
        <v>24</v>
      </c>
      <c r="I186" s="1147"/>
      <c r="J186" s="1147"/>
      <c r="K186" s="1147"/>
      <c r="L186" s="1148"/>
    </row>
    <row r="187" spans="2:12" ht="15.75" thickBot="1" x14ac:dyDescent="0.3">
      <c r="B187" s="1155"/>
      <c r="C187" s="1156"/>
      <c r="D187" s="1156"/>
      <c r="E187" s="1156"/>
      <c r="F187" s="1156"/>
      <c r="G187" s="1157"/>
      <c r="H187" s="1149"/>
      <c r="I187" s="1150"/>
      <c r="J187" s="1150"/>
      <c r="K187" s="1150"/>
      <c r="L187" s="1151"/>
    </row>
    <row r="188" spans="2:12" ht="138" customHeight="1" thickBot="1" x14ac:dyDescent="0.3">
      <c r="B188" s="1143" t="s">
        <v>1249</v>
      </c>
      <c r="C188" s="1144"/>
      <c r="D188" s="1144"/>
      <c r="E188" s="1144"/>
      <c r="F188" s="1144"/>
      <c r="G188" s="1144"/>
      <c r="H188" s="1144"/>
      <c r="I188" s="1144"/>
      <c r="J188" s="1144"/>
      <c r="K188" s="1144"/>
      <c r="L188" s="1145"/>
    </row>
    <row r="189" spans="2:12" ht="14.25" customHeight="1" x14ac:dyDescent="0.25">
      <c r="B189" s="995" t="s">
        <v>547</v>
      </c>
      <c r="C189" s="996"/>
      <c r="D189" s="996"/>
      <c r="E189" s="996"/>
      <c r="F189" s="996"/>
      <c r="G189" s="997"/>
      <c r="H189" s="995" t="s">
        <v>548</v>
      </c>
      <c r="I189" s="996"/>
      <c r="J189" s="996"/>
      <c r="K189" s="996"/>
      <c r="L189" s="997"/>
    </row>
    <row r="190" spans="2:12" ht="103.5" customHeight="1" x14ac:dyDescent="0.25">
      <c r="B190" s="998"/>
      <c r="C190" s="999"/>
      <c r="D190" s="999"/>
      <c r="E190" s="999"/>
      <c r="F190" s="999"/>
      <c r="G190" s="1000"/>
      <c r="H190" s="998"/>
      <c r="I190" s="999"/>
      <c r="J190" s="999"/>
      <c r="K190" s="999"/>
      <c r="L190" s="1000"/>
    </row>
    <row r="191" spans="2:12" x14ac:dyDescent="0.25">
      <c r="B191" s="998"/>
      <c r="C191" s="999"/>
      <c r="D191" s="999"/>
      <c r="E191" s="999"/>
      <c r="F191" s="999"/>
      <c r="G191" s="1000"/>
      <c r="H191" s="998"/>
      <c r="I191" s="999"/>
      <c r="J191" s="999"/>
      <c r="K191" s="999"/>
      <c r="L191" s="1000"/>
    </row>
    <row r="192" spans="2:12" x14ac:dyDescent="0.25">
      <c r="B192" s="998"/>
      <c r="C192" s="999"/>
      <c r="D192" s="999"/>
      <c r="E192" s="999"/>
      <c r="F192" s="999"/>
      <c r="G192" s="1000"/>
      <c r="H192" s="998"/>
      <c r="I192" s="999"/>
      <c r="J192" s="999"/>
      <c r="K192" s="999"/>
      <c r="L192" s="1000"/>
    </row>
    <row r="193" spans="2:12" x14ac:dyDescent="0.25">
      <c r="B193" s="998"/>
      <c r="C193" s="999"/>
      <c r="D193" s="999"/>
      <c r="E193" s="999"/>
      <c r="F193" s="999"/>
      <c r="G193" s="1000"/>
      <c r="H193" s="998"/>
      <c r="I193" s="999"/>
      <c r="J193" s="999"/>
      <c r="K193" s="999"/>
      <c r="L193" s="1000"/>
    </row>
    <row r="194" spans="2:12" x14ac:dyDescent="0.25">
      <c r="B194" s="998"/>
      <c r="C194" s="999"/>
      <c r="D194" s="999"/>
      <c r="E194" s="999"/>
      <c r="F194" s="999"/>
      <c r="G194" s="1000"/>
      <c r="H194" s="998"/>
      <c r="I194" s="999"/>
      <c r="J194" s="999"/>
      <c r="K194" s="999"/>
      <c r="L194" s="1000"/>
    </row>
    <row r="195" spans="2:12" x14ac:dyDescent="0.25">
      <c r="B195" s="998"/>
      <c r="C195" s="999"/>
      <c r="D195" s="999"/>
      <c r="E195" s="999"/>
      <c r="F195" s="999"/>
      <c r="G195" s="1000"/>
      <c r="H195" s="998"/>
      <c r="I195" s="999"/>
      <c r="J195" s="999"/>
      <c r="K195" s="999"/>
      <c r="L195" s="1000"/>
    </row>
    <row r="196" spans="2:12" x14ac:dyDescent="0.25">
      <c r="B196" s="998"/>
      <c r="C196" s="999"/>
      <c r="D196" s="999"/>
      <c r="E196" s="999"/>
      <c r="F196" s="999"/>
      <c r="G196" s="1000"/>
      <c r="H196" s="998"/>
      <c r="I196" s="999"/>
      <c r="J196" s="999"/>
      <c r="K196" s="999"/>
      <c r="L196" s="1000"/>
    </row>
    <row r="197" spans="2:12" ht="15" customHeight="1" x14ac:dyDescent="0.25">
      <c r="B197" s="1146">
        <v>25</v>
      </c>
      <c r="C197" s="1147"/>
      <c r="D197" s="1147"/>
      <c r="E197" s="1147"/>
      <c r="F197" s="1147"/>
      <c r="G197" s="1148"/>
      <c r="H197" s="1146">
        <v>26</v>
      </c>
      <c r="I197" s="1147"/>
      <c r="J197" s="1147"/>
      <c r="K197" s="1147"/>
      <c r="L197" s="1148"/>
    </row>
    <row r="198" spans="2:12" ht="15.75" thickBot="1" x14ac:dyDescent="0.3">
      <c r="B198" s="1149"/>
      <c r="C198" s="1150"/>
      <c r="D198" s="1150"/>
      <c r="E198" s="1150"/>
      <c r="F198" s="1150"/>
      <c r="G198" s="1151"/>
      <c r="H198" s="1149"/>
      <c r="I198" s="1150"/>
      <c r="J198" s="1150"/>
      <c r="K198" s="1150"/>
      <c r="L198" s="1151"/>
    </row>
    <row r="199" spans="2:12" ht="14.25" customHeight="1" x14ac:dyDescent="0.25">
      <c r="B199" s="995" t="s">
        <v>547</v>
      </c>
      <c r="C199" s="996"/>
      <c r="D199" s="996"/>
      <c r="E199" s="996"/>
      <c r="F199" s="996"/>
      <c r="G199" s="997"/>
      <c r="H199" s="995" t="s">
        <v>548</v>
      </c>
      <c r="I199" s="996"/>
      <c r="J199" s="996"/>
      <c r="K199" s="996"/>
      <c r="L199" s="997"/>
    </row>
    <row r="200" spans="2:12" ht="103.5" customHeight="1" x14ac:dyDescent="0.25">
      <c r="B200" s="998"/>
      <c r="C200" s="999"/>
      <c r="D200" s="999"/>
      <c r="E200" s="999"/>
      <c r="F200" s="999"/>
      <c r="G200" s="1000"/>
      <c r="H200" s="998"/>
      <c r="I200" s="999"/>
      <c r="J200" s="999"/>
      <c r="K200" s="999"/>
      <c r="L200" s="1000"/>
    </row>
    <row r="201" spans="2:12" x14ac:dyDescent="0.25">
      <c r="B201" s="998"/>
      <c r="C201" s="999"/>
      <c r="D201" s="999"/>
      <c r="E201" s="999"/>
      <c r="F201" s="999"/>
      <c r="G201" s="1000"/>
      <c r="H201" s="998"/>
      <c r="I201" s="999"/>
      <c r="J201" s="999"/>
      <c r="K201" s="999"/>
      <c r="L201" s="1000"/>
    </row>
    <row r="202" spans="2:12" x14ac:dyDescent="0.25">
      <c r="B202" s="998"/>
      <c r="C202" s="999"/>
      <c r="D202" s="999"/>
      <c r="E202" s="999"/>
      <c r="F202" s="999"/>
      <c r="G202" s="1000"/>
      <c r="H202" s="998"/>
      <c r="I202" s="999"/>
      <c r="J202" s="999"/>
      <c r="K202" s="999"/>
      <c r="L202" s="1000"/>
    </row>
    <row r="203" spans="2:12" x14ac:dyDescent="0.25">
      <c r="B203" s="998"/>
      <c r="C203" s="999"/>
      <c r="D203" s="999"/>
      <c r="E203" s="999"/>
      <c r="F203" s="999"/>
      <c r="G203" s="1000"/>
      <c r="H203" s="998"/>
      <c r="I203" s="999"/>
      <c r="J203" s="999"/>
      <c r="K203" s="999"/>
      <c r="L203" s="1000"/>
    </row>
    <row r="204" spans="2:12" x14ac:dyDescent="0.25">
      <c r="B204" s="998"/>
      <c r="C204" s="999"/>
      <c r="D204" s="999"/>
      <c r="E204" s="999"/>
      <c r="F204" s="999"/>
      <c r="G204" s="1000"/>
      <c r="H204" s="998"/>
      <c r="I204" s="999"/>
      <c r="J204" s="999"/>
      <c r="K204" s="999"/>
      <c r="L204" s="1000"/>
    </row>
    <row r="205" spans="2:12" x14ac:dyDescent="0.25">
      <c r="B205" s="998"/>
      <c r="C205" s="999"/>
      <c r="D205" s="999"/>
      <c r="E205" s="999"/>
      <c r="F205" s="999"/>
      <c r="G205" s="1000"/>
      <c r="H205" s="998"/>
      <c r="I205" s="999"/>
      <c r="J205" s="999"/>
      <c r="K205" s="999"/>
      <c r="L205" s="1000"/>
    </row>
    <row r="206" spans="2:12" x14ac:dyDescent="0.25">
      <c r="B206" s="998"/>
      <c r="C206" s="999"/>
      <c r="D206" s="999"/>
      <c r="E206" s="999"/>
      <c r="F206" s="999"/>
      <c r="G206" s="1000"/>
      <c r="H206" s="998"/>
      <c r="I206" s="999"/>
      <c r="J206" s="999"/>
      <c r="K206" s="999"/>
      <c r="L206" s="1000"/>
    </row>
    <row r="207" spans="2:12" ht="15" customHeight="1" x14ac:dyDescent="0.25">
      <c r="B207" s="1146">
        <v>27</v>
      </c>
      <c r="C207" s="1147"/>
      <c r="D207" s="1147"/>
      <c r="E207" s="1147"/>
      <c r="F207" s="1147"/>
      <c r="G207" s="1148"/>
      <c r="H207" s="1146">
        <v>28</v>
      </c>
      <c r="I207" s="1147"/>
      <c r="J207" s="1147"/>
      <c r="K207" s="1147"/>
      <c r="L207" s="1148"/>
    </row>
    <row r="208" spans="2:12" ht="15.75" thickBot="1" x14ac:dyDescent="0.3">
      <c r="B208" s="1149"/>
      <c r="C208" s="1150"/>
      <c r="D208" s="1150"/>
      <c r="E208" s="1150"/>
      <c r="F208" s="1150"/>
      <c r="G208" s="1151"/>
      <c r="H208" s="1149"/>
      <c r="I208" s="1150"/>
      <c r="J208" s="1150"/>
      <c r="K208" s="1150"/>
      <c r="L208" s="1151"/>
    </row>
    <row r="209" spans="2:12" x14ac:dyDescent="0.25">
      <c r="B209" s="995" t="s">
        <v>547</v>
      </c>
      <c r="C209" s="996"/>
      <c r="D209" s="996"/>
      <c r="E209" s="996"/>
      <c r="F209" s="996"/>
      <c r="G209" s="997"/>
      <c r="H209" s="995" t="s">
        <v>548</v>
      </c>
      <c r="I209" s="996"/>
      <c r="J209" s="996"/>
      <c r="K209" s="996"/>
      <c r="L209" s="997"/>
    </row>
    <row r="210" spans="2:12" x14ac:dyDescent="0.25">
      <c r="B210" s="998"/>
      <c r="C210" s="999"/>
      <c r="D210" s="999"/>
      <c r="E210" s="999"/>
      <c r="F210" s="999"/>
      <c r="G210" s="1000"/>
      <c r="H210" s="998"/>
      <c r="I210" s="999"/>
      <c r="J210" s="999"/>
      <c r="K210" s="999"/>
      <c r="L210" s="1000"/>
    </row>
    <row r="211" spans="2:12" x14ac:dyDescent="0.25">
      <c r="B211" s="998"/>
      <c r="C211" s="999"/>
      <c r="D211" s="999"/>
      <c r="E211" s="999"/>
      <c r="F211" s="999"/>
      <c r="G211" s="1000"/>
      <c r="H211" s="998"/>
      <c r="I211" s="999"/>
      <c r="J211" s="999"/>
      <c r="K211" s="999"/>
      <c r="L211" s="1000"/>
    </row>
    <row r="212" spans="2:12" x14ac:dyDescent="0.25">
      <c r="B212" s="998"/>
      <c r="C212" s="999"/>
      <c r="D212" s="999"/>
      <c r="E212" s="999"/>
      <c r="F212" s="999"/>
      <c r="G212" s="1000"/>
      <c r="H212" s="998"/>
      <c r="I212" s="999"/>
      <c r="J212" s="999"/>
      <c r="K212" s="999"/>
      <c r="L212" s="1000"/>
    </row>
    <row r="213" spans="2:12" x14ac:dyDescent="0.25">
      <c r="B213" s="998"/>
      <c r="C213" s="999"/>
      <c r="D213" s="999"/>
      <c r="E213" s="999"/>
      <c r="F213" s="999"/>
      <c r="G213" s="1000"/>
      <c r="H213" s="998"/>
      <c r="I213" s="999"/>
      <c r="J213" s="999"/>
      <c r="K213" s="999"/>
      <c r="L213" s="1000"/>
    </row>
    <row r="214" spans="2:12" x14ac:dyDescent="0.25">
      <c r="B214" s="998"/>
      <c r="C214" s="999"/>
      <c r="D214" s="999"/>
      <c r="E214" s="999"/>
      <c r="F214" s="999"/>
      <c r="G214" s="1000"/>
      <c r="H214" s="998"/>
      <c r="I214" s="999"/>
      <c r="J214" s="999"/>
      <c r="K214" s="999"/>
      <c r="L214" s="1000"/>
    </row>
    <row r="215" spans="2:12" x14ac:dyDescent="0.25">
      <c r="B215" s="998"/>
      <c r="C215" s="999"/>
      <c r="D215" s="999"/>
      <c r="E215" s="999"/>
      <c r="F215" s="999"/>
      <c r="G215" s="1000"/>
      <c r="H215" s="998"/>
      <c r="I215" s="999"/>
      <c r="J215" s="999"/>
      <c r="K215" s="999"/>
      <c r="L215" s="1000"/>
    </row>
    <row r="216" spans="2:12" ht="98.25" customHeight="1" x14ac:dyDescent="0.25">
      <c r="B216" s="998"/>
      <c r="C216" s="999"/>
      <c r="D216" s="999"/>
      <c r="E216" s="999"/>
      <c r="F216" s="999"/>
      <c r="G216" s="1000"/>
      <c r="H216" s="998"/>
      <c r="I216" s="999"/>
      <c r="J216" s="999"/>
      <c r="K216" s="999"/>
      <c r="L216" s="1000"/>
    </row>
    <row r="217" spans="2:12" x14ac:dyDescent="0.25">
      <c r="B217" s="1146">
        <v>29</v>
      </c>
      <c r="C217" s="1147"/>
      <c r="D217" s="1147"/>
      <c r="E217" s="1147"/>
      <c r="F217" s="1147"/>
      <c r="G217" s="1148"/>
      <c r="H217" s="1146">
        <v>30</v>
      </c>
      <c r="I217" s="1147"/>
      <c r="J217" s="1147"/>
      <c r="K217" s="1147"/>
      <c r="L217" s="1148"/>
    </row>
    <row r="218" spans="2:12" ht="15.75" thickBot="1" x14ac:dyDescent="0.3">
      <c r="B218" s="1149"/>
      <c r="C218" s="1150"/>
      <c r="D218" s="1150"/>
      <c r="E218" s="1150"/>
      <c r="F218" s="1150"/>
      <c r="G218" s="1151"/>
      <c r="H218" s="1149"/>
      <c r="I218" s="1150"/>
      <c r="J218" s="1150"/>
      <c r="K218" s="1150"/>
      <c r="L218" s="1151"/>
    </row>
    <row r="219" spans="2:12" ht="14.25" customHeight="1" x14ac:dyDescent="0.25">
      <c r="B219" s="995" t="s">
        <v>547</v>
      </c>
      <c r="C219" s="996"/>
      <c r="D219" s="996"/>
      <c r="E219" s="996"/>
      <c r="F219" s="996"/>
      <c r="G219" s="997"/>
      <c r="H219" s="995" t="s">
        <v>548</v>
      </c>
      <c r="I219" s="996"/>
      <c r="J219" s="996"/>
      <c r="K219" s="996"/>
      <c r="L219" s="997"/>
    </row>
    <row r="220" spans="2:12" ht="103.5" customHeight="1" x14ac:dyDescent="0.25">
      <c r="B220" s="998"/>
      <c r="C220" s="999"/>
      <c r="D220" s="999"/>
      <c r="E220" s="999"/>
      <c r="F220" s="999"/>
      <c r="G220" s="1000"/>
      <c r="H220" s="998"/>
      <c r="I220" s="999"/>
      <c r="J220" s="999"/>
      <c r="K220" s="999"/>
      <c r="L220" s="1000"/>
    </row>
    <row r="221" spans="2:12" x14ac:dyDescent="0.25">
      <c r="B221" s="998"/>
      <c r="C221" s="999"/>
      <c r="D221" s="999"/>
      <c r="E221" s="999"/>
      <c r="F221" s="999"/>
      <c r="G221" s="1000"/>
      <c r="H221" s="998"/>
      <c r="I221" s="999"/>
      <c r="J221" s="999"/>
      <c r="K221" s="999"/>
      <c r="L221" s="1000"/>
    </row>
    <row r="222" spans="2:12" x14ac:dyDescent="0.25">
      <c r="B222" s="998"/>
      <c r="C222" s="999"/>
      <c r="D222" s="999"/>
      <c r="E222" s="999"/>
      <c r="F222" s="999"/>
      <c r="G222" s="1000"/>
      <c r="H222" s="998"/>
      <c r="I222" s="999"/>
      <c r="J222" s="999"/>
      <c r="K222" s="999"/>
      <c r="L222" s="1000"/>
    </row>
    <row r="223" spans="2:12" x14ac:dyDescent="0.25">
      <c r="B223" s="998"/>
      <c r="C223" s="999"/>
      <c r="D223" s="999"/>
      <c r="E223" s="999"/>
      <c r="F223" s="999"/>
      <c r="G223" s="1000"/>
      <c r="H223" s="998"/>
      <c r="I223" s="999"/>
      <c r="J223" s="999"/>
      <c r="K223" s="999"/>
      <c r="L223" s="1000"/>
    </row>
    <row r="224" spans="2:12" x14ac:dyDescent="0.25">
      <c r="B224" s="998"/>
      <c r="C224" s="999"/>
      <c r="D224" s="999"/>
      <c r="E224" s="999"/>
      <c r="F224" s="999"/>
      <c r="G224" s="1000"/>
      <c r="H224" s="998"/>
      <c r="I224" s="999"/>
      <c r="J224" s="999"/>
      <c r="K224" s="999"/>
      <c r="L224" s="1000"/>
    </row>
    <row r="225" spans="2:12" x14ac:dyDescent="0.25">
      <c r="B225" s="998"/>
      <c r="C225" s="999"/>
      <c r="D225" s="999"/>
      <c r="E225" s="999"/>
      <c r="F225" s="999"/>
      <c r="G225" s="1000"/>
      <c r="H225" s="998"/>
      <c r="I225" s="999"/>
      <c r="J225" s="999"/>
      <c r="K225" s="999"/>
      <c r="L225" s="1000"/>
    </row>
    <row r="226" spans="2:12" x14ac:dyDescent="0.25">
      <c r="B226" s="998"/>
      <c r="C226" s="999"/>
      <c r="D226" s="999"/>
      <c r="E226" s="999"/>
      <c r="F226" s="999"/>
      <c r="G226" s="1000"/>
      <c r="H226" s="998"/>
      <c r="I226" s="999"/>
      <c r="J226" s="999"/>
      <c r="K226" s="999"/>
      <c r="L226" s="1000"/>
    </row>
    <row r="227" spans="2:12" ht="15" customHeight="1" x14ac:dyDescent="0.25">
      <c r="B227" s="1146">
        <v>31</v>
      </c>
      <c r="C227" s="1147"/>
      <c r="D227" s="1147"/>
      <c r="E227" s="1147"/>
      <c r="F227" s="1147"/>
      <c r="G227" s="1148"/>
      <c r="H227" s="1146">
        <v>32</v>
      </c>
      <c r="I227" s="1147"/>
      <c r="J227" s="1147"/>
      <c r="K227" s="1147"/>
      <c r="L227" s="1148"/>
    </row>
    <row r="228" spans="2:12" ht="15.75" thickBot="1" x14ac:dyDescent="0.3">
      <c r="B228" s="1149"/>
      <c r="C228" s="1150"/>
      <c r="D228" s="1150"/>
      <c r="E228" s="1150"/>
      <c r="F228" s="1150"/>
      <c r="G228" s="1151"/>
      <c r="H228" s="1149"/>
      <c r="I228" s="1150"/>
      <c r="J228" s="1150"/>
      <c r="K228" s="1150"/>
      <c r="L228" s="1151"/>
    </row>
    <row r="229" spans="2:12" x14ac:dyDescent="0.25">
      <c r="B229" s="995" t="s">
        <v>547</v>
      </c>
      <c r="C229" s="996"/>
      <c r="D229" s="996"/>
      <c r="E229" s="996"/>
      <c r="F229" s="996"/>
      <c r="G229" s="997"/>
      <c r="H229" s="995" t="s">
        <v>548</v>
      </c>
      <c r="I229" s="996"/>
      <c r="J229" s="996"/>
      <c r="K229" s="996"/>
      <c r="L229" s="997"/>
    </row>
    <row r="230" spans="2:12" x14ac:dyDescent="0.25">
      <c r="B230" s="998"/>
      <c r="C230" s="999"/>
      <c r="D230" s="999"/>
      <c r="E230" s="999"/>
      <c r="F230" s="999"/>
      <c r="G230" s="1000"/>
      <c r="H230" s="998"/>
      <c r="I230" s="999"/>
      <c r="J230" s="999"/>
      <c r="K230" s="999"/>
      <c r="L230" s="1000"/>
    </row>
    <row r="231" spans="2:12" x14ac:dyDescent="0.25">
      <c r="B231" s="998"/>
      <c r="C231" s="999"/>
      <c r="D231" s="999"/>
      <c r="E231" s="999"/>
      <c r="F231" s="999"/>
      <c r="G231" s="1000"/>
      <c r="H231" s="998"/>
      <c r="I231" s="999"/>
      <c r="J231" s="999"/>
      <c r="K231" s="999"/>
      <c r="L231" s="1000"/>
    </row>
    <row r="232" spans="2:12" x14ac:dyDescent="0.25">
      <c r="B232" s="998"/>
      <c r="C232" s="999"/>
      <c r="D232" s="999"/>
      <c r="E232" s="999"/>
      <c r="F232" s="999"/>
      <c r="G232" s="1000"/>
      <c r="H232" s="998"/>
      <c r="I232" s="999"/>
      <c r="J232" s="999"/>
      <c r="K232" s="999"/>
      <c r="L232" s="1000"/>
    </row>
    <row r="233" spans="2:12" x14ac:dyDescent="0.25">
      <c r="B233" s="998"/>
      <c r="C233" s="999"/>
      <c r="D233" s="999"/>
      <c r="E233" s="999"/>
      <c r="F233" s="999"/>
      <c r="G233" s="1000"/>
      <c r="H233" s="998"/>
      <c r="I233" s="999"/>
      <c r="J233" s="999"/>
      <c r="K233" s="999"/>
      <c r="L233" s="1000"/>
    </row>
    <row r="234" spans="2:12" x14ac:dyDescent="0.25">
      <c r="B234" s="998"/>
      <c r="C234" s="999"/>
      <c r="D234" s="999"/>
      <c r="E234" s="999"/>
      <c r="F234" s="999"/>
      <c r="G234" s="1000"/>
      <c r="H234" s="998"/>
      <c r="I234" s="999"/>
      <c r="J234" s="999"/>
      <c r="K234" s="999"/>
      <c r="L234" s="1000"/>
    </row>
    <row r="235" spans="2:12" x14ac:dyDescent="0.25">
      <c r="B235" s="998"/>
      <c r="C235" s="999"/>
      <c r="D235" s="999"/>
      <c r="E235" s="999"/>
      <c r="F235" s="999"/>
      <c r="G235" s="1000"/>
      <c r="H235" s="998"/>
      <c r="I235" s="999"/>
      <c r="J235" s="999"/>
      <c r="K235" s="999"/>
      <c r="L235" s="1000"/>
    </row>
    <row r="236" spans="2:12" ht="98.25" customHeight="1" x14ac:dyDescent="0.25">
      <c r="B236" s="998"/>
      <c r="C236" s="999"/>
      <c r="D236" s="999"/>
      <c r="E236" s="999"/>
      <c r="F236" s="999"/>
      <c r="G236" s="1000"/>
      <c r="H236" s="998"/>
      <c r="I236" s="999"/>
      <c r="J236" s="999"/>
      <c r="K236" s="999"/>
      <c r="L236" s="1000"/>
    </row>
    <row r="237" spans="2:12" x14ac:dyDescent="0.25">
      <c r="B237" s="1146">
        <v>33</v>
      </c>
      <c r="C237" s="1147"/>
      <c r="D237" s="1147"/>
      <c r="E237" s="1147"/>
      <c r="F237" s="1147"/>
      <c r="G237" s="1148"/>
      <c r="H237" s="1146">
        <v>34</v>
      </c>
      <c r="I237" s="1147"/>
      <c r="J237" s="1147"/>
      <c r="K237" s="1147"/>
      <c r="L237" s="1148"/>
    </row>
    <row r="238" spans="2:12" ht="15.75" thickBot="1" x14ac:dyDescent="0.3">
      <c r="B238" s="1149"/>
      <c r="C238" s="1150"/>
      <c r="D238" s="1150"/>
      <c r="E238" s="1150"/>
      <c r="F238" s="1150"/>
      <c r="G238" s="1151"/>
      <c r="H238" s="1149"/>
      <c r="I238" s="1150"/>
      <c r="J238" s="1150"/>
      <c r="K238" s="1150"/>
      <c r="L238" s="1151"/>
    </row>
    <row r="239" spans="2:12" x14ac:dyDescent="0.25">
      <c r="B239" s="995" t="s">
        <v>547</v>
      </c>
      <c r="C239" s="996"/>
      <c r="D239" s="996"/>
      <c r="E239" s="996"/>
      <c r="F239" s="996"/>
      <c r="G239" s="997"/>
      <c r="H239" s="995" t="s">
        <v>548</v>
      </c>
      <c r="I239" s="996"/>
      <c r="J239" s="996"/>
      <c r="K239" s="996"/>
      <c r="L239" s="997"/>
    </row>
    <row r="240" spans="2:12" x14ac:dyDescent="0.25">
      <c r="B240" s="998"/>
      <c r="C240" s="999"/>
      <c r="D240" s="999"/>
      <c r="E240" s="999"/>
      <c r="F240" s="999"/>
      <c r="G240" s="1000"/>
      <c r="H240" s="998"/>
      <c r="I240" s="999"/>
      <c r="J240" s="999"/>
      <c r="K240" s="999"/>
      <c r="L240" s="1000"/>
    </row>
    <row r="241" spans="2:12" x14ac:dyDescent="0.25">
      <c r="B241" s="998"/>
      <c r="C241" s="999"/>
      <c r="D241" s="999"/>
      <c r="E241" s="999"/>
      <c r="F241" s="999"/>
      <c r="G241" s="1000"/>
      <c r="H241" s="998"/>
      <c r="I241" s="999"/>
      <c r="J241" s="999"/>
      <c r="K241" s="999"/>
      <c r="L241" s="1000"/>
    </row>
    <row r="242" spans="2:12" x14ac:dyDescent="0.25">
      <c r="B242" s="998"/>
      <c r="C242" s="999"/>
      <c r="D242" s="999"/>
      <c r="E242" s="999"/>
      <c r="F242" s="999"/>
      <c r="G242" s="1000"/>
      <c r="H242" s="998"/>
      <c r="I242" s="999"/>
      <c r="J242" s="999"/>
      <c r="K242" s="999"/>
      <c r="L242" s="1000"/>
    </row>
    <row r="243" spans="2:12" x14ac:dyDescent="0.25">
      <c r="B243" s="998"/>
      <c r="C243" s="999"/>
      <c r="D243" s="999"/>
      <c r="E243" s="999"/>
      <c r="F243" s="999"/>
      <c r="G243" s="1000"/>
      <c r="H243" s="998"/>
      <c r="I243" s="999"/>
      <c r="J243" s="999"/>
      <c r="K243" s="999"/>
      <c r="L243" s="1000"/>
    </row>
    <row r="244" spans="2:12" x14ac:dyDescent="0.25">
      <c r="B244" s="998"/>
      <c r="C244" s="999"/>
      <c r="D244" s="999"/>
      <c r="E244" s="999"/>
      <c r="F244" s="999"/>
      <c r="G244" s="1000"/>
      <c r="H244" s="998"/>
      <c r="I244" s="999"/>
      <c r="J244" s="999"/>
      <c r="K244" s="999"/>
      <c r="L244" s="1000"/>
    </row>
    <row r="245" spans="2:12" x14ac:dyDescent="0.25">
      <c r="B245" s="998"/>
      <c r="C245" s="999"/>
      <c r="D245" s="999"/>
      <c r="E245" s="999"/>
      <c r="F245" s="999"/>
      <c r="G245" s="1000"/>
      <c r="H245" s="998"/>
      <c r="I245" s="999"/>
      <c r="J245" s="999"/>
      <c r="K245" s="999"/>
      <c r="L245" s="1000"/>
    </row>
    <row r="246" spans="2:12" ht="98.25" customHeight="1" x14ac:dyDescent="0.25">
      <c r="B246" s="998"/>
      <c r="C246" s="999"/>
      <c r="D246" s="999"/>
      <c r="E246" s="999"/>
      <c r="F246" s="999"/>
      <c r="G246" s="1000"/>
      <c r="H246" s="998"/>
      <c r="I246" s="999"/>
      <c r="J246" s="999"/>
      <c r="K246" s="999"/>
      <c r="L246" s="1000"/>
    </row>
    <row r="247" spans="2:12" x14ac:dyDescent="0.25">
      <c r="B247" s="1146">
        <v>35</v>
      </c>
      <c r="C247" s="1147"/>
      <c r="D247" s="1147"/>
      <c r="E247" s="1147"/>
      <c r="F247" s="1147"/>
      <c r="G247" s="1148"/>
      <c r="H247" s="1146">
        <v>36</v>
      </c>
      <c r="I247" s="1147"/>
      <c r="J247" s="1147"/>
      <c r="K247" s="1147"/>
      <c r="L247" s="1148"/>
    </row>
    <row r="248" spans="2:12" ht="15.75" thickBot="1" x14ac:dyDescent="0.3">
      <c r="B248" s="1149"/>
      <c r="C248" s="1150"/>
      <c r="D248" s="1150"/>
      <c r="E248" s="1150"/>
      <c r="F248" s="1150"/>
      <c r="G248" s="1151"/>
      <c r="H248" s="1149"/>
      <c r="I248" s="1150"/>
      <c r="J248" s="1150"/>
      <c r="K248" s="1150"/>
      <c r="L248" s="1151"/>
    </row>
    <row r="249" spans="2:12" x14ac:dyDescent="0.25">
      <c r="B249" s="995" t="s">
        <v>547</v>
      </c>
      <c r="C249" s="996"/>
      <c r="D249" s="996"/>
      <c r="E249" s="996"/>
      <c r="F249" s="996"/>
      <c r="G249" s="997"/>
      <c r="H249" s="995" t="s">
        <v>548</v>
      </c>
      <c r="I249" s="996"/>
      <c r="J249" s="996"/>
      <c r="K249" s="996"/>
      <c r="L249" s="997"/>
    </row>
    <row r="250" spans="2:12" x14ac:dyDescent="0.25">
      <c r="B250" s="998"/>
      <c r="C250" s="999"/>
      <c r="D250" s="999"/>
      <c r="E250" s="999"/>
      <c r="F250" s="999"/>
      <c r="G250" s="1000"/>
      <c r="H250" s="998"/>
      <c r="I250" s="999"/>
      <c r="J250" s="999"/>
      <c r="K250" s="999"/>
      <c r="L250" s="1000"/>
    </row>
    <row r="251" spans="2:12" x14ac:dyDescent="0.25">
      <c r="B251" s="998"/>
      <c r="C251" s="999"/>
      <c r="D251" s="999"/>
      <c r="E251" s="999"/>
      <c r="F251" s="999"/>
      <c r="G251" s="1000"/>
      <c r="H251" s="998"/>
      <c r="I251" s="999"/>
      <c r="J251" s="999"/>
      <c r="K251" s="999"/>
      <c r="L251" s="1000"/>
    </row>
    <row r="252" spans="2:12" x14ac:dyDescent="0.25">
      <c r="B252" s="998"/>
      <c r="C252" s="999"/>
      <c r="D252" s="999"/>
      <c r="E252" s="999"/>
      <c r="F252" s="999"/>
      <c r="G252" s="1000"/>
      <c r="H252" s="998"/>
      <c r="I252" s="999"/>
      <c r="J252" s="999"/>
      <c r="K252" s="999"/>
      <c r="L252" s="1000"/>
    </row>
    <row r="253" spans="2:12" x14ac:dyDescent="0.25">
      <c r="B253" s="998"/>
      <c r="C253" s="999"/>
      <c r="D253" s="999"/>
      <c r="E253" s="999"/>
      <c r="F253" s="999"/>
      <c r="G253" s="1000"/>
      <c r="H253" s="998"/>
      <c r="I253" s="999"/>
      <c r="J253" s="999"/>
      <c r="K253" s="999"/>
      <c r="L253" s="1000"/>
    </row>
    <row r="254" spans="2:12" x14ac:dyDescent="0.25">
      <c r="B254" s="998"/>
      <c r="C254" s="999"/>
      <c r="D254" s="999"/>
      <c r="E254" s="999"/>
      <c r="F254" s="999"/>
      <c r="G254" s="1000"/>
      <c r="H254" s="998"/>
      <c r="I254" s="999"/>
      <c r="J254" s="999"/>
      <c r="K254" s="999"/>
      <c r="L254" s="1000"/>
    </row>
    <row r="255" spans="2:12" x14ac:dyDescent="0.25">
      <c r="B255" s="998"/>
      <c r="C255" s="999"/>
      <c r="D255" s="999"/>
      <c r="E255" s="999"/>
      <c r="F255" s="999"/>
      <c r="G255" s="1000"/>
      <c r="H255" s="998"/>
      <c r="I255" s="999"/>
      <c r="J255" s="999"/>
      <c r="K255" s="999"/>
      <c r="L255" s="1000"/>
    </row>
    <row r="256" spans="2:12" ht="97.5" customHeight="1" x14ac:dyDescent="0.25">
      <c r="B256" s="998"/>
      <c r="C256" s="999"/>
      <c r="D256" s="999"/>
      <c r="E256" s="999"/>
      <c r="F256" s="999"/>
      <c r="G256" s="1000"/>
      <c r="H256" s="998"/>
      <c r="I256" s="999"/>
      <c r="J256" s="999"/>
      <c r="K256" s="999"/>
      <c r="L256" s="1000"/>
    </row>
    <row r="257" spans="2:12" x14ac:dyDescent="0.25">
      <c r="B257" s="1146">
        <v>37</v>
      </c>
      <c r="C257" s="1147"/>
      <c r="D257" s="1147"/>
      <c r="E257" s="1147"/>
      <c r="F257" s="1147"/>
      <c r="G257" s="1148"/>
      <c r="H257" s="1146">
        <v>38</v>
      </c>
      <c r="I257" s="1147"/>
      <c r="J257" s="1147"/>
      <c r="K257" s="1147"/>
      <c r="L257" s="1148"/>
    </row>
    <row r="258" spans="2:12" ht="15.75" thickBot="1" x14ac:dyDescent="0.3">
      <c r="B258" s="1149"/>
      <c r="C258" s="1150"/>
      <c r="D258" s="1150"/>
      <c r="E258" s="1150"/>
      <c r="F258" s="1150"/>
      <c r="G258" s="1151"/>
      <c r="H258" s="1149"/>
      <c r="I258" s="1150"/>
      <c r="J258" s="1150"/>
      <c r="K258" s="1150"/>
      <c r="L258" s="1151"/>
    </row>
    <row r="259" spans="2:12" x14ac:dyDescent="0.25">
      <c r="B259" s="995" t="s">
        <v>547</v>
      </c>
      <c r="C259" s="996"/>
      <c r="D259" s="996"/>
      <c r="E259" s="996"/>
      <c r="F259" s="996"/>
      <c r="G259" s="997"/>
      <c r="H259" s="995" t="s">
        <v>548</v>
      </c>
      <c r="I259" s="996"/>
      <c r="J259" s="996"/>
      <c r="K259" s="996"/>
      <c r="L259" s="997"/>
    </row>
    <row r="260" spans="2:12" x14ac:dyDescent="0.25">
      <c r="B260" s="998"/>
      <c r="C260" s="999"/>
      <c r="D260" s="999"/>
      <c r="E260" s="999"/>
      <c r="F260" s="999"/>
      <c r="G260" s="1000"/>
      <c r="H260" s="998"/>
      <c r="I260" s="999"/>
      <c r="J260" s="999"/>
      <c r="K260" s="999"/>
      <c r="L260" s="1000"/>
    </row>
    <row r="261" spans="2:12" x14ac:dyDescent="0.25">
      <c r="B261" s="998"/>
      <c r="C261" s="999"/>
      <c r="D261" s="999"/>
      <c r="E261" s="999"/>
      <c r="F261" s="999"/>
      <c r="G261" s="1000"/>
      <c r="H261" s="998"/>
      <c r="I261" s="999"/>
      <c r="J261" s="999"/>
      <c r="K261" s="999"/>
      <c r="L261" s="1000"/>
    </row>
    <row r="262" spans="2:12" x14ac:dyDescent="0.25">
      <c r="B262" s="998"/>
      <c r="C262" s="999"/>
      <c r="D262" s="999"/>
      <c r="E262" s="999"/>
      <c r="F262" s="999"/>
      <c r="G262" s="1000"/>
      <c r="H262" s="998"/>
      <c r="I262" s="999"/>
      <c r="J262" s="999"/>
      <c r="K262" s="999"/>
      <c r="L262" s="1000"/>
    </row>
    <row r="263" spans="2:12" x14ac:dyDescent="0.25">
      <c r="B263" s="998"/>
      <c r="C263" s="999"/>
      <c r="D263" s="999"/>
      <c r="E263" s="999"/>
      <c r="F263" s="999"/>
      <c r="G263" s="1000"/>
      <c r="H263" s="998"/>
      <c r="I263" s="999"/>
      <c r="J263" s="999"/>
      <c r="K263" s="999"/>
      <c r="L263" s="1000"/>
    </row>
    <row r="264" spans="2:12" x14ac:dyDescent="0.25">
      <c r="B264" s="998"/>
      <c r="C264" s="999"/>
      <c r="D264" s="999"/>
      <c r="E264" s="999"/>
      <c r="F264" s="999"/>
      <c r="G264" s="1000"/>
      <c r="H264" s="998"/>
      <c r="I264" s="999"/>
      <c r="J264" s="999"/>
      <c r="K264" s="999"/>
      <c r="L264" s="1000"/>
    </row>
    <row r="265" spans="2:12" x14ac:dyDescent="0.25">
      <c r="B265" s="998"/>
      <c r="C265" s="999"/>
      <c r="D265" s="999"/>
      <c r="E265" s="999"/>
      <c r="F265" s="999"/>
      <c r="G265" s="1000"/>
      <c r="H265" s="998"/>
      <c r="I265" s="999"/>
      <c r="J265" s="999"/>
      <c r="K265" s="999"/>
      <c r="L265" s="1000"/>
    </row>
    <row r="266" spans="2:12" ht="90" customHeight="1" x14ac:dyDescent="0.25">
      <c r="B266" s="998"/>
      <c r="C266" s="999"/>
      <c r="D266" s="999"/>
      <c r="E266" s="999"/>
      <c r="F266" s="999"/>
      <c r="G266" s="1000"/>
      <c r="H266" s="998"/>
      <c r="I266" s="999"/>
      <c r="J266" s="999"/>
      <c r="K266" s="999"/>
      <c r="L266" s="1000"/>
    </row>
    <row r="267" spans="2:12" x14ac:dyDescent="0.25">
      <c r="B267" s="1146">
        <v>39</v>
      </c>
      <c r="C267" s="1147"/>
      <c r="D267" s="1147"/>
      <c r="E267" s="1147"/>
      <c r="F267" s="1147"/>
      <c r="G267" s="1148"/>
      <c r="H267" s="1146">
        <v>40</v>
      </c>
      <c r="I267" s="1147"/>
      <c r="J267" s="1147"/>
      <c r="K267" s="1147"/>
      <c r="L267" s="1148"/>
    </row>
    <row r="268" spans="2:12" ht="15.75" thickBot="1" x14ac:dyDescent="0.3">
      <c r="B268" s="1149"/>
      <c r="C268" s="1150"/>
      <c r="D268" s="1150"/>
      <c r="E268" s="1150"/>
      <c r="F268" s="1150"/>
      <c r="G268" s="1151"/>
      <c r="H268" s="1149"/>
      <c r="I268" s="1150"/>
      <c r="J268" s="1150"/>
      <c r="K268" s="1150"/>
      <c r="L268" s="1151"/>
    </row>
    <row r="269" spans="2:12" x14ac:dyDescent="0.25">
      <c r="B269" s="995" t="s">
        <v>547</v>
      </c>
      <c r="C269" s="996"/>
      <c r="D269" s="996"/>
      <c r="E269" s="996"/>
      <c r="F269" s="996"/>
      <c r="G269" s="997"/>
      <c r="H269" s="995" t="s">
        <v>548</v>
      </c>
      <c r="I269" s="996"/>
      <c r="J269" s="996"/>
      <c r="K269" s="996"/>
      <c r="L269" s="997"/>
    </row>
    <row r="270" spans="2:12" x14ac:dyDescent="0.25">
      <c r="B270" s="998"/>
      <c r="C270" s="999"/>
      <c r="D270" s="999"/>
      <c r="E270" s="999"/>
      <c r="F270" s="999"/>
      <c r="G270" s="1000"/>
      <c r="H270" s="998"/>
      <c r="I270" s="999"/>
      <c r="J270" s="999"/>
      <c r="K270" s="999"/>
      <c r="L270" s="1000"/>
    </row>
    <row r="271" spans="2:12" x14ac:dyDescent="0.25">
      <c r="B271" s="998"/>
      <c r="C271" s="999"/>
      <c r="D271" s="999"/>
      <c r="E271" s="999"/>
      <c r="F271" s="999"/>
      <c r="G271" s="1000"/>
      <c r="H271" s="998"/>
      <c r="I271" s="999"/>
      <c r="J271" s="999"/>
      <c r="K271" s="999"/>
      <c r="L271" s="1000"/>
    </row>
    <row r="272" spans="2:12" x14ac:dyDescent="0.25">
      <c r="B272" s="998"/>
      <c r="C272" s="999"/>
      <c r="D272" s="999"/>
      <c r="E272" s="999"/>
      <c r="F272" s="999"/>
      <c r="G272" s="1000"/>
      <c r="H272" s="998"/>
      <c r="I272" s="999"/>
      <c r="J272" s="999"/>
      <c r="K272" s="999"/>
      <c r="L272" s="1000"/>
    </row>
    <row r="273" spans="2:12" x14ac:dyDescent="0.25">
      <c r="B273" s="998"/>
      <c r="C273" s="999"/>
      <c r="D273" s="999"/>
      <c r="E273" s="999"/>
      <c r="F273" s="999"/>
      <c r="G273" s="1000"/>
      <c r="H273" s="998"/>
      <c r="I273" s="999"/>
      <c r="J273" s="999"/>
      <c r="K273" s="999"/>
      <c r="L273" s="1000"/>
    </row>
    <row r="274" spans="2:12" x14ac:dyDescent="0.25">
      <c r="B274" s="998"/>
      <c r="C274" s="999"/>
      <c r="D274" s="999"/>
      <c r="E274" s="999"/>
      <c r="F274" s="999"/>
      <c r="G274" s="1000"/>
      <c r="H274" s="998"/>
      <c r="I274" s="999"/>
      <c r="J274" s="999"/>
      <c r="K274" s="999"/>
      <c r="L274" s="1000"/>
    </row>
    <row r="275" spans="2:12" x14ac:dyDescent="0.25">
      <c r="B275" s="998"/>
      <c r="C275" s="999"/>
      <c r="D275" s="999"/>
      <c r="E275" s="999"/>
      <c r="F275" s="999"/>
      <c r="G275" s="1000"/>
      <c r="H275" s="998"/>
      <c r="I275" s="999"/>
      <c r="J275" s="999"/>
      <c r="K275" s="999"/>
      <c r="L275" s="1000"/>
    </row>
    <row r="276" spans="2:12" ht="96" customHeight="1" x14ac:dyDescent="0.25">
      <c r="B276" s="998"/>
      <c r="C276" s="999"/>
      <c r="D276" s="999"/>
      <c r="E276" s="999"/>
      <c r="F276" s="999"/>
      <c r="G276" s="1000"/>
      <c r="H276" s="998"/>
      <c r="I276" s="999"/>
      <c r="J276" s="999"/>
      <c r="K276" s="999"/>
      <c r="L276" s="1000"/>
    </row>
    <row r="277" spans="2:12" x14ac:dyDescent="0.25">
      <c r="B277" s="1146">
        <v>41</v>
      </c>
      <c r="C277" s="1147"/>
      <c r="D277" s="1147"/>
      <c r="E277" s="1147"/>
      <c r="F277" s="1147"/>
      <c r="G277" s="1148"/>
      <c r="H277" s="1146">
        <v>42</v>
      </c>
      <c r="I277" s="1147"/>
      <c r="J277" s="1147"/>
      <c r="K277" s="1147"/>
      <c r="L277" s="1148"/>
    </row>
    <row r="278" spans="2:12" ht="15.75" thickBot="1" x14ac:dyDescent="0.3">
      <c r="B278" s="1149"/>
      <c r="C278" s="1150"/>
      <c r="D278" s="1150"/>
      <c r="E278" s="1150"/>
      <c r="F278" s="1150"/>
      <c r="G278" s="1151"/>
      <c r="H278" s="1149"/>
      <c r="I278" s="1150"/>
      <c r="J278" s="1150"/>
      <c r="K278" s="1150"/>
      <c r="L278" s="1151"/>
    </row>
    <row r="279" spans="2:12" x14ac:dyDescent="0.25">
      <c r="B279" s="995" t="s">
        <v>547</v>
      </c>
      <c r="C279" s="996"/>
      <c r="D279" s="996"/>
      <c r="E279" s="996"/>
      <c r="F279" s="996"/>
      <c r="G279" s="997"/>
      <c r="H279" s="995" t="s">
        <v>548</v>
      </c>
      <c r="I279" s="996"/>
      <c r="J279" s="996"/>
      <c r="K279" s="996"/>
      <c r="L279" s="997"/>
    </row>
    <row r="280" spans="2:12" x14ac:dyDescent="0.25">
      <c r="B280" s="998"/>
      <c r="C280" s="999"/>
      <c r="D280" s="999"/>
      <c r="E280" s="999"/>
      <c r="F280" s="999"/>
      <c r="G280" s="1000"/>
      <c r="H280" s="998"/>
      <c r="I280" s="999"/>
      <c r="J280" s="999"/>
      <c r="K280" s="999"/>
      <c r="L280" s="1000"/>
    </row>
    <row r="281" spans="2:12" x14ac:dyDescent="0.25">
      <c r="B281" s="998"/>
      <c r="C281" s="999"/>
      <c r="D281" s="999"/>
      <c r="E281" s="999"/>
      <c r="F281" s="999"/>
      <c r="G281" s="1000"/>
      <c r="H281" s="998"/>
      <c r="I281" s="999"/>
      <c r="J281" s="999"/>
      <c r="K281" s="999"/>
      <c r="L281" s="1000"/>
    </row>
    <row r="282" spans="2:12" x14ac:dyDescent="0.25">
      <c r="B282" s="998"/>
      <c r="C282" s="999"/>
      <c r="D282" s="999"/>
      <c r="E282" s="999"/>
      <c r="F282" s="999"/>
      <c r="G282" s="1000"/>
      <c r="H282" s="998"/>
      <c r="I282" s="999"/>
      <c r="J282" s="999"/>
      <c r="K282" s="999"/>
      <c r="L282" s="1000"/>
    </row>
    <row r="283" spans="2:12" x14ac:dyDescent="0.25">
      <c r="B283" s="998"/>
      <c r="C283" s="999"/>
      <c r="D283" s="999"/>
      <c r="E283" s="999"/>
      <c r="F283" s="999"/>
      <c r="G283" s="1000"/>
      <c r="H283" s="998"/>
      <c r="I283" s="999"/>
      <c r="J283" s="999"/>
      <c r="K283" s="999"/>
      <c r="L283" s="1000"/>
    </row>
    <row r="284" spans="2:12" x14ac:dyDescent="0.25">
      <c r="B284" s="998"/>
      <c r="C284" s="999"/>
      <c r="D284" s="999"/>
      <c r="E284" s="999"/>
      <c r="F284" s="999"/>
      <c r="G284" s="1000"/>
      <c r="H284" s="998"/>
      <c r="I284" s="999"/>
      <c r="J284" s="999"/>
      <c r="K284" s="999"/>
      <c r="L284" s="1000"/>
    </row>
    <row r="285" spans="2:12" x14ac:dyDescent="0.25">
      <c r="B285" s="998"/>
      <c r="C285" s="999"/>
      <c r="D285" s="999"/>
      <c r="E285" s="999"/>
      <c r="F285" s="999"/>
      <c r="G285" s="1000"/>
      <c r="H285" s="998"/>
      <c r="I285" s="999"/>
      <c r="J285" s="999"/>
      <c r="K285" s="999"/>
      <c r="L285" s="1000"/>
    </row>
    <row r="286" spans="2:12" ht="95.25" customHeight="1" x14ac:dyDescent="0.25">
      <c r="B286" s="998"/>
      <c r="C286" s="999"/>
      <c r="D286" s="999"/>
      <c r="E286" s="999"/>
      <c r="F286" s="999"/>
      <c r="G286" s="1000"/>
      <c r="H286" s="998"/>
      <c r="I286" s="999"/>
      <c r="J286" s="999"/>
      <c r="K286" s="999"/>
      <c r="L286" s="1000"/>
    </row>
    <row r="287" spans="2:12" x14ac:dyDescent="0.25">
      <c r="B287" s="1146">
        <v>43</v>
      </c>
      <c r="C287" s="1147"/>
      <c r="D287" s="1147"/>
      <c r="E287" s="1147"/>
      <c r="F287" s="1147"/>
      <c r="G287" s="1148"/>
      <c r="H287" s="1146">
        <v>44</v>
      </c>
      <c r="I287" s="1147"/>
      <c r="J287" s="1147"/>
      <c r="K287" s="1147"/>
      <c r="L287" s="1148"/>
    </row>
    <row r="288" spans="2:12" ht="15.75" thickBot="1" x14ac:dyDescent="0.3">
      <c r="B288" s="1149"/>
      <c r="C288" s="1150"/>
      <c r="D288" s="1150"/>
      <c r="E288" s="1150"/>
      <c r="F288" s="1150"/>
      <c r="G288" s="1151"/>
      <c r="H288" s="1149"/>
      <c r="I288" s="1150"/>
      <c r="J288" s="1150"/>
      <c r="K288" s="1150"/>
      <c r="L288" s="1151"/>
    </row>
    <row r="289" spans="2:12" x14ac:dyDescent="0.25">
      <c r="B289" s="995" t="s">
        <v>547</v>
      </c>
      <c r="C289" s="996"/>
      <c r="D289" s="996"/>
      <c r="E289" s="996"/>
      <c r="F289" s="996"/>
      <c r="G289" s="997"/>
      <c r="H289" s="995" t="s">
        <v>548</v>
      </c>
      <c r="I289" s="996"/>
      <c r="J289" s="996"/>
      <c r="K289" s="996"/>
      <c r="L289" s="997"/>
    </row>
    <row r="290" spans="2:12" x14ac:dyDescent="0.25">
      <c r="B290" s="998"/>
      <c r="C290" s="999"/>
      <c r="D290" s="999"/>
      <c r="E290" s="999"/>
      <c r="F290" s="999"/>
      <c r="G290" s="1000"/>
      <c r="H290" s="998"/>
      <c r="I290" s="999"/>
      <c r="J290" s="999"/>
      <c r="K290" s="999"/>
      <c r="L290" s="1000"/>
    </row>
    <row r="291" spans="2:12" x14ac:dyDescent="0.25">
      <c r="B291" s="998"/>
      <c r="C291" s="999"/>
      <c r="D291" s="999"/>
      <c r="E291" s="999"/>
      <c r="F291" s="999"/>
      <c r="G291" s="1000"/>
      <c r="H291" s="998"/>
      <c r="I291" s="999"/>
      <c r="J291" s="999"/>
      <c r="K291" s="999"/>
      <c r="L291" s="1000"/>
    </row>
    <row r="292" spans="2:12" x14ac:dyDescent="0.25">
      <c r="B292" s="998"/>
      <c r="C292" s="999"/>
      <c r="D292" s="999"/>
      <c r="E292" s="999"/>
      <c r="F292" s="999"/>
      <c r="G292" s="1000"/>
      <c r="H292" s="998"/>
      <c r="I292" s="999"/>
      <c r="J292" s="999"/>
      <c r="K292" s="999"/>
      <c r="L292" s="1000"/>
    </row>
    <row r="293" spans="2:12" x14ac:dyDescent="0.25">
      <c r="B293" s="998"/>
      <c r="C293" s="999"/>
      <c r="D293" s="999"/>
      <c r="E293" s="999"/>
      <c r="F293" s="999"/>
      <c r="G293" s="1000"/>
      <c r="H293" s="998"/>
      <c r="I293" s="999"/>
      <c r="J293" s="999"/>
      <c r="K293" s="999"/>
      <c r="L293" s="1000"/>
    </row>
    <row r="294" spans="2:12" x14ac:dyDescent="0.25">
      <c r="B294" s="998"/>
      <c r="C294" s="999"/>
      <c r="D294" s="999"/>
      <c r="E294" s="999"/>
      <c r="F294" s="999"/>
      <c r="G294" s="1000"/>
      <c r="H294" s="998"/>
      <c r="I294" s="999"/>
      <c r="J294" s="999"/>
      <c r="K294" s="999"/>
      <c r="L294" s="1000"/>
    </row>
    <row r="295" spans="2:12" x14ac:dyDescent="0.25">
      <c r="B295" s="998"/>
      <c r="C295" s="999"/>
      <c r="D295" s="999"/>
      <c r="E295" s="999"/>
      <c r="F295" s="999"/>
      <c r="G295" s="1000"/>
      <c r="H295" s="998"/>
      <c r="I295" s="999"/>
      <c r="J295" s="999"/>
      <c r="K295" s="999"/>
      <c r="L295" s="1000"/>
    </row>
    <row r="296" spans="2:12" ht="88.5" customHeight="1" x14ac:dyDescent="0.25">
      <c r="B296" s="998"/>
      <c r="C296" s="999"/>
      <c r="D296" s="999"/>
      <c r="E296" s="999"/>
      <c r="F296" s="999"/>
      <c r="G296" s="1000"/>
      <c r="H296" s="998"/>
      <c r="I296" s="999"/>
      <c r="J296" s="999"/>
      <c r="K296" s="999"/>
      <c r="L296" s="1000"/>
    </row>
    <row r="297" spans="2:12" x14ac:dyDescent="0.25">
      <c r="B297" s="1146">
        <v>45</v>
      </c>
      <c r="C297" s="1147"/>
      <c r="D297" s="1147"/>
      <c r="E297" s="1147"/>
      <c r="F297" s="1147"/>
      <c r="G297" s="1148"/>
      <c r="H297" s="1146">
        <v>46</v>
      </c>
      <c r="I297" s="1147"/>
      <c r="J297" s="1147"/>
      <c r="K297" s="1147"/>
      <c r="L297" s="1148"/>
    </row>
    <row r="298" spans="2:12" ht="15.75" thickBot="1" x14ac:dyDescent="0.3">
      <c r="B298" s="1149"/>
      <c r="C298" s="1150"/>
      <c r="D298" s="1150"/>
      <c r="E298" s="1150"/>
      <c r="F298" s="1150"/>
      <c r="G298" s="1151"/>
      <c r="H298" s="1149"/>
      <c r="I298" s="1150"/>
      <c r="J298" s="1150"/>
      <c r="K298" s="1150"/>
      <c r="L298" s="1151"/>
    </row>
    <row r="299" spans="2:12" ht="91.5" customHeight="1" thickBot="1" x14ac:dyDescent="0.3">
      <c r="B299" s="1143" t="s">
        <v>1250</v>
      </c>
      <c r="C299" s="1144"/>
      <c r="D299" s="1144"/>
      <c r="E299" s="1144"/>
      <c r="F299" s="1144"/>
      <c r="G299" s="1144"/>
      <c r="H299" s="1144"/>
      <c r="I299" s="1144"/>
      <c r="J299" s="1144"/>
      <c r="K299" s="1144"/>
      <c r="L299" s="1145"/>
    </row>
  </sheetData>
  <mergeCells count="106">
    <mergeCell ref="B1:L2"/>
    <mergeCell ref="B3:E3"/>
    <mergeCell ref="G3:I3"/>
    <mergeCell ref="J3:L3"/>
    <mergeCell ref="B4:G4"/>
    <mergeCell ref="H4:I4"/>
    <mergeCell ref="K4:L4"/>
    <mergeCell ref="B15:G16"/>
    <mergeCell ref="H15:L16"/>
    <mergeCell ref="B17:L17"/>
    <mergeCell ref="B18:G25"/>
    <mergeCell ref="H18:L25"/>
    <mergeCell ref="B26:G27"/>
    <mergeCell ref="H26:L27"/>
    <mergeCell ref="B5:G5"/>
    <mergeCell ref="H5:I5"/>
    <mergeCell ref="K5:L5"/>
    <mergeCell ref="B6:L6"/>
    <mergeCell ref="B7:G14"/>
    <mergeCell ref="H7:L14"/>
    <mergeCell ref="B58:G59"/>
    <mergeCell ref="H58:L59"/>
    <mergeCell ref="B60:G73"/>
    <mergeCell ref="H60:L73"/>
    <mergeCell ref="B74:G75"/>
    <mergeCell ref="H74:L75"/>
    <mergeCell ref="B28:G41"/>
    <mergeCell ref="H28:L41"/>
    <mergeCell ref="B42:G43"/>
    <mergeCell ref="H42:L43"/>
    <mergeCell ref="B44:G57"/>
    <mergeCell ref="H44:L57"/>
    <mergeCell ref="B106:G107"/>
    <mergeCell ref="H106:L107"/>
    <mergeCell ref="B108:G121"/>
    <mergeCell ref="H108:L121"/>
    <mergeCell ref="B122:G123"/>
    <mergeCell ref="H122:L123"/>
    <mergeCell ref="B76:G89"/>
    <mergeCell ref="H76:L89"/>
    <mergeCell ref="B90:G91"/>
    <mergeCell ref="H90:L91"/>
    <mergeCell ref="B92:G105"/>
    <mergeCell ref="H92:L105"/>
    <mergeCell ref="B154:G155"/>
    <mergeCell ref="H154:L155"/>
    <mergeCell ref="B156:G169"/>
    <mergeCell ref="H156:L169"/>
    <mergeCell ref="B170:G171"/>
    <mergeCell ref="H170:L171"/>
    <mergeCell ref="B124:G137"/>
    <mergeCell ref="H124:L137"/>
    <mergeCell ref="B138:G139"/>
    <mergeCell ref="H138:L139"/>
    <mergeCell ref="B140:G153"/>
    <mergeCell ref="H140:L153"/>
    <mergeCell ref="B197:G198"/>
    <mergeCell ref="H197:L198"/>
    <mergeCell ref="B199:G206"/>
    <mergeCell ref="H199:L206"/>
    <mergeCell ref="B207:G208"/>
    <mergeCell ref="H207:L208"/>
    <mergeCell ref="B172:G185"/>
    <mergeCell ref="H172:L185"/>
    <mergeCell ref="B186:G187"/>
    <mergeCell ref="H186:L187"/>
    <mergeCell ref="B188:L188"/>
    <mergeCell ref="B189:G196"/>
    <mergeCell ref="H189:L196"/>
    <mergeCell ref="B227:G228"/>
    <mergeCell ref="H227:L228"/>
    <mergeCell ref="B229:G236"/>
    <mergeCell ref="H229:L236"/>
    <mergeCell ref="B237:G238"/>
    <mergeCell ref="H237:L238"/>
    <mergeCell ref="B209:G216"/>
    <mergeCell ref="H209:L216"/>
    <mergeCell ref="B217:G218"/>
    <mergeCell ref="H217:L218"/>
    <mergeCell ref="B219:G226"/>
    <mergeCell ref="H219:L226"/>
    <mergeCell ref="B257:G258"/>
    <mergeCell ref="H257:L258"/>
    <mergeCell ref="B259:G266"/>
    <mergeCell ref="H259:L266"/>
    <mergeCell ref="B267:G268"/>
    <mergeCell ref="H267:L268"/>
    <mergeCell ref="B239:G246"/>
    <mergeCell ref="H239:L246"/>
    <mergeCell ref="B247:G248"/>
    <mergeCell ref="H247:L248"/>
    <mergeCell ref="B249:G256"/>
    <mergeCell ref="H249:L256"/>
    <mergeCell ref="B299:L299"/>
    <mergeCell ref="B287:G288"/>
    <mergeCell ref="H287:L288"/>
    <mergeCell ref="B289:G296"/>
    <mergeCell ref="H289:L296"/>
    <mergeCell ref="B297:G298"/>
    <mergeCell ref="H297:L298"/>
    <mergeCell ref="B269:G276"/>
    <mergeCell ref="H269:L276"/>
    <mergeCell ref="B277:G278"/>
    <mergeCell ref="H277:L278"/>
    <mergeCell ref="B279:G286"/>
    <mergeCell ref="H279:L286"/>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3C9F5E-4B0D-4C3A-AEAE-945370001DCC}">
  <dimension ref="B1:P44"/>
  <sheetViews>
    <sheetView view="pageBreakPreview" zoomScale="85" zoomScaleNormal="100" zoomScaleSheetLayoutView="85" zoomScalePageLayoutView="110" workbookViewId="0">
      <selection activeCell="O32" sqref="O32"/>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1.42578125" style="126" hidden="1" customWidth="1"/>
    <col min="14" max="16384" width="11.42578125" style="126"/>
  </cols>
  <sheetData>
    <row r="1" spans="2:12" ht="27.75" customHeight="1" x14ac:dyDescent="0.25">
      <c r="B1" s="1013" t="s">
        <v>328</v>
      </c>
      <c r="C1" s="1014"/>
      <c r="D1" s="1014"/>
      <c r="E1" s="1014"/>
      <c r="F1" s="1014"/>
      <c r="G1" s="1014"/>
      <c r="H1" s="1014"/>
      <c r="I1" s="1014"/>
      <c r="J1" s="1014"/>
      <c r="K1" s="1014"/>
      <c r="L1" s="1015"/>
    </row>
    <row r="2" spans="2:12" ht="11.25" customHeight="1" x14ac:dyDescent="0.25">
      <c r="B2" s="1016"/>
      <c r="C2" s="1017"/>
      <c r="D2" s="1017"/>
      <c r="E2" s="1017"/>
      <c r="F2" s="1017"/>
      <c r="G2" s="1017"/>
      <c r="H2" s="1017"/>
      <c r="I2" s="1017"/>
      <c r="J2" s="1017"/>
      <c r="K2" s="1017"/>
      <c r="L2" s="1018"/>
    </row>
    <row r="3" spans="2:12" ht="24.95" customHeight="1" x14ac:dyDescent="0.25">
      <c r="B3" s="1019" t="s">
        <v>374</v>
      </c>
      <c r="C3" s="1020"/>
      <c r="D3" s="1020"/>
      <c r="E3" s="1021"/>
      <c r="F3" s="153">
        <v>44076</v>
      </c>
      <c r="G3" s="1019" t="s">
        <v>375</v>
      </c>
      <c r="H3" s="1020"/>
      <c r="I3" s="1021"/>
      <c r="J3" s="1090">
        <v>44083</v>
      </c>
      <c r="K3" s="1020"/>
      <c r="L3" s="1021"/>
    </row>
    <row r="4" spans="2:12" ht="24.95" customHeight="1" x14ac:dyDescent="0.25">
      <c r="B4" s="1162" t="s">
        <v>326</v>
      </c>
      <c r="C4" s="1026"/>
      <c r="D4" s="1026"/>
      <c r="E4" s="1026"/>
      <c r="F4" s="1026"/>
      <c r="G4" s="1027"/>
      <c r="H4" s="1163" t="s">
        <v>591</v>
      </c>
      <c r="I4" s="1164"/>
      <c r="J4" s="192" t="s">
        <v>2</v>
      </c>
      <c r="K4" s="1031" t="s">
        <v>0</v>
      </c>
      <c r="L4" s="1032"/>
    </row>
    <row r="5" spans="2:12" ht="24.95" customHeight="1" x14ac:dyDescent="0.25">
      <c r="B5" s="1158"/>
      <c r="C5" s="1029"/>
      <c r="D5" s="1029"/>
      <c r="E5" s="1029"/>
      <c r="F5" s="1029"/>
      <c r="G5" s="1030"/>
      <c r="H5" s="1159" t="s">
        <v>592</v>
      </c>
      <c r="I5" s="1160"/>
      <c r="J5" s="192">
        <v>2</v>
      </c>
      <c r="K5" s="1031" t="s">
        <v>376</v>
      </c>
      <c r="L5" s="1032"/>
    </row>
    <row r="6" spans="2:12" ht="24.95" customHeight="1" thickBot="1" x14ac:dyDescent="0.3">
      <c r="B6" s="1026" t="s">
        <v>767</v>
      </c>
      <c r="C6" s="1026"/>
      <c r="D6" s="1026"/>
      <c r="E6" s="1026"/>
      <c r="F6" s="1026"/>
      <c r="G6" s="1026"/>
      <c r="H6" s="1026"/>
      <c r="I6" s="1026"/>
      <c r="J6" s="1026"/>
      <c r="K6" s="1026"/>
      <c r="L6" s="1161"/>
    </row>
    <row r="7" spans="2:12" ht="14.25" customHeight="1" x14ac:dyDescent="0.25">
      <c r="B7" s="995" t="s">
        <v>547</v>
      </c>
      <c r="C7" s="996"/>
      <c r="D7" s="996"/>
      <c r="E7" s="996"/>
      <c r="F7" s="996"/>
      <c r="G7" s="997"/>
      <c r="H7" s="995" t="s">
        <v>548</v>
      </c>
      <c r="I7" s="996"/>
      <c r="J7" s="996"/>
      <c r="K7" s="996"/>
      <c r="L7" s="997"/>
    </row>
    <row r="8" spans="2:12" ht="103.5" customHeight="1" x14ac:dyDescent="0.25">
      <c r="B8" s="998"/>
      <c r="C8" s="999"/>
      <c r="D8" s="999"/>
      <c r="E8" s="999"/>
      <c r="F8" s="999"/>
      <c r="G8" s="1000"/>
      <c r="H8" s="998"/>
      <c r="I8" s="999"/>
      <c r="J8" s="999"/>
      <c r="K8" s="999"/>
      <c r="L8" s="1000"/>
    </row>
    <row r="9" spans="2:12" x14ac:dyDescent="0.25">
      <c r="B9" s="998"/>
      <c r="C9" s="999"/>
      <c r="D9" s="999"/>
      <c r="E9" s="999"/>
      <c r="F9" s="999"/>
      <c r="G9" s="1000"/>
      <c r="H9" s="998"/>
      <c r="I9" s="999"/>
      <c r="J9" s="999"/>
      <c r="K9" s="999"/>
      <c r="L9" s="1000"/>
    </row>
    <row r="10" spans="2:12" x14ac:dyDescent="0.25">
      <c r="B10" s="998"/>
      <c r="C10" s="999"/>
      <c r="D10" s="999"/>
      <c r="E10" s="999"/>
      <c r="F10" s="999"/>
      <c r="G10" s="1000"/>
      <c r="H10" s="998"/>
      <c r="I10" s="999"/>
      <c r="J10" s="999"/>
      <c r="K10" s="999"/>
      <c r="L10" s="1000"/>
    </row>
    <row r="11" spans="2:12" x14ac:dyDescent="0.25">
      <c r="B11" s="998"/>
      <c r="C11" s="999"/>
      <c r="D11" s="999"/>
      <c r="E11" s="999"/>
      <c r="F11" s="999"/>
      <c r="G11" s="1000"/>
      <c r="H11" s="998"/>
      <c r="I11" s="999"/>
      <c r="J11" s="999"/>
      <c r="K11" s="999"/>
      <c r="L11" s="1000"/>
    </row>
    <row r="12" spans="2:12" x14ac:dyDescent="0.25">
      <c r="B12" s="998"/>
      <c r="C12" s="999"/>
      <c r="D12" s="999"/>
      <c r="E12" s="999"/>
      <c r="F12" s="999"/>
      <c r="G12" s="1000"/>
      <c r="H12" s="998"/>
      <c r="I12" s="999"/>
      <c r="J12" s="999"/>
      <c r="K12" s="999"/>
      <c r="L12" s="1000"/>
    </row>
    <row r="13" spans="2:12" x14ac:dyDescent="0.25">
      <c r="B13" s="998"/>
      <c r="C13" s="999"/>
      <c r="D13" s="999"/>
      <c r="E13" s="999"/>
      <c r="F13" s="999"/>
      <c r="G13" s="1000"/>
      <c r="H13" s="998"/>
      <c r="I13" s="999"/>
      <c r="J13" s="999"/>
      <c r="K13" s="999"/>
      <c r="L13" s="1000"/>
    </row>
    <row r="14" spans="2:12" x14ac:dyDescent="0.25">
      <c r="B14" s="998"/>
      <c r="C14" s="999"/>
      <c r="D14" s="999"/>
      <c r="E14" s="999"/>
      <c r="F14" s="999"/>
      <c r="G14" s="1000"/>
      <c r="H14" s="998"/>
      <c r="I14" s="999"/>
      <c r="J14" s="999"/>
      <c r="K14" s="999"/>
      <c r="L14" s="1000"/>
    </row>
    <row r="15" spans="2:12" ht="15" customHeight="1" x14ac:dyDescent="0.25">
      <c r="B15" s="1146">
        <v>1</v>
      </c>
      <c r="C15" s="1147"/>
      <c r="D15" s="1147"/>
      <c r="E15" s="1147"/>
      <c r="F15" s="1147"/>
      <c r="G15" s="1148"/>
      <c r="H15" s="1146">
        <v>2</v>
      </c>
      <c r="I15" s="1147"/>
      <c r="J15" s="1147"/>
      <c r="K15" s="1147"/>
      <c r="L15" s="1148"/>
    </row>
    <row r="16" spans="2:12" ht="15.75" thickBot="1" x14ac:dyDescent="0.3">
      <c r="B16" s="1149"/>
      <c r="C16" s="1150"/>
      <c r="D16" s="1150"/>
      <c r="E16" s="1150"/>
      <c r="F16" s="1150"/>
      <c r="G16" s="1151"/>
      <c r="H16" s="1149"/>
      <c r="I16" s="1150"/>
      <c r="J16" s="1150"/>
      <c r="K16" s="1150"/>
      <c r="L16" s="1151"/>
    </row>
    <row r="17" spans="2:16" ht="14.25" customHeight="1" x14ac:dyDescent="0.25">
      <c r="B17" s="995" t="s">
        <v>547</v>
      </c>
      <c r="C17" s="996"/>
      <c r="D17" s="996"/>
      <c r="E17" s="996"/>
      <c r="F17" s="996"/>
      <c r="G17" s="997"/>
      <c r="H17" s="995" t="s">
        <v>548</v>
      </c>
      <c r="I17" s="996"/>
      <c r="J17" s="996"/>
      <c r="K17" s="996"/>
      <c r="L17" s="997"/>
    </row>
    <row r="18" spans="2:16" ht="103.5" customHeight="1" x14ac:dyDescent="0.25">
      <c r="B18" s="998"/>
      <c r="C18" s="999"/>
      <c r="D18" s="999"/>
      <c r="E18" s="999"/>
      <c r="F18" s="999"/>
      <c r="G18" s="1000"/>
      <c r="H18" s="998"/>
      <c r="I18" s="999"/>
      <c r="J18" s="999"/>
      <c r="K18" s="999"/>
      <c r="L18" s="1000"/>
    </row>
    <row r="19" spans="2:16" x14ac:dyDescent="0.25">
      <c r="B19" s="998"/>
      <c r="C19" s="999"/>
      <c r="D19" s="999"/>
      <c r="E19" s="999"/>
      <c r="F19" s="999"/>
      <c r="G19" s="1000"/>
      <c r="H19" s="998"/>
      <c r="I19" s="999"/>
      <c r="J19" s="999"/>
      <c r="K19" s="999"/>
      <c r="L19" s="1000"/>
    </row>
    <row r="20" spans="2:16" x14ac:dyDescent="0.25">
      <c r="B20" s="998"/>
      <c r="C20" s="999"/>
      <c r="D20" s="999"/>
      <c r="E20" s="999"/>
      <c r="F20" s="999"/>
      <c r="G20" s="1000"/>
      <c r="H20" s="998"/>
      <c r="I20" s="999"/>
      <c r="J20" s="999"/>
      <c r="K20" s="999"/>
      <c r="L20" s="1000"/>
    </row>
    <row r="21" spans="2:16" x14ac:dyDescent="0.25">
      <c r="B21" s="998"/>
      <c r="C21" s="999"/>
      <c r="D21" s="999"/>
      <c r="E21" s="999"/>
      <c r="F21" s="999"/>
      <c r="G21" s="1000"/>
      <c r="H21" s="998"/>
      <c r="I21" s="999"/>
      <c r="J21" s="999"/>
      <c r="K21" s="999"/>
      <c r="L21" s="1000"/>
    </row>
    <row r="22" spans="2:16" x14ac:dyDescent="0.25">
      <c r="B22" s="998"/>
      <c r="C22" s="999"/>
      <c r="D22" s="999"/>
      <c r="E22" s="999"/>
      <c r="F22" s="999"/>
      <c r="G22" s="1000"/>
      <c r="H22" s="998"/>
      <c r="I22" s="999"/>
      <c r="J22" s="999"/>
      <c r="K22" s="999"/>
      <c r="L22" s="1000"/>
    </row>
    <row r="23" spans="2:16" x14ac:dyDescent="0.25">
      <c r="B23" s="998"/>
      <c r="C23" s="999"/>
      <c r="D23" s="999"/>
      <c r="E23" s="999"/>
      <c r="F23" s="999"/>
      <c r="G23" s="1000"/>
      <c r="H23" s="998"/>
      <c r="I23" s="999"/>
      <c r="J23" s="999"/>
      <c r="K23" s="999"/>
      <c r="L23" s="1000"/>
    </row>
    <row r="24" spans="2:16" x14ac:dyDescent="0.25">
      <c r="B24" s="998"/>
      <c r="C24" s="999"/>
      <c r="D24" s="999"/>
      <c r="E24" s="999"/>
      <c r="F24" s="999"/>
      <c r="G24" s="1000"/>
      <c r="H24" s="998"/>
      <c r="I24" s="999"/>
      <c r="J24" s="999"/>
      <c r="K24" s="999"/>
      <c r="L24" s="1000"/>
    </row>
    <row r="25" spans="2:16" ht="15" customHeight="1" x14ac:dyDescent="0.25">
      <c r="B25" s="1146">
        <v>3</v>
      </c>
      <c r="C25" s="1147"/>
      <c r="D25" s="1147"/>
      <c r="E25" s="1147"/>
      <c r="F25" s="1147"/>
      <c r="G25" s="1148"/>
      <c r="H25" s="1146">
        <v>4</v>
      </c>
      <c r="I25" s="1147"/>
      <c r="J25" s="1147"/>
      <c r="K25" s="1147"/>
      <c r="L25" s="1148"/>
    </row>
    <row r="26" spans="2:16" ht="15.75" thickBot="1" x14ac:dyDescent="0.3">
      <c r="B26" s="1149"/>
      <c r="C26" s="1150"/>
      <c r="D26" s="1150"/>
      <c r="E26" s="1150"/>
      <c r="F26" s="1150"/>
      <c r="G26" s="1151"/>
      <c r="H26" s="1149"/>
      <c r="I26" s="1150"/>
      <c r="J26" s="1150"/>
      <c r="K26" s="1150"/>
      <c r="L26" s="1151"/>
    </row>
    <row r="27" spans="2:16" ht="124.5" customHeight="1" x14ac:dyDescent="0.3">
      <c r="B27" s="1167" t="s">
        <v>1273</v>
      </c>
      <c r="C27" s="1167"/>
      <c r="D27" s="1167"/>
      <c r="E27" s="1167"/>
      <c r="F27" s="1167"/>
      <c r="G27" s="1167"/>
      <c r="H27" s="1167"/>
      <c r="I27" s="1167"/>
      <c r="J27" s="1167"/>
      <c r="K27" s="1167"/>
      <c r="L27" s="1167"/>
      <c r="P27" s="261"/>
    </row>
    <row r="28" spans="2:16" ht="15.75" customHeight="1" x14ac:dyDescent="0.25">
      <c r="B28" s="998"/>
      <c r="C28" s="999"/>
      <c r="D28" s="999"/>
      <c r="E28" s="999"/>
      <c r="F28" s="999"/>
      <c r="G28" s="1000"/>
      <c r="H28" s="998"/>
      <c r="I28" s="999"/>
      <c r="J28" s="999"/>
      <c r="K28" s="999"/>
      <c r="L28" s="1000"/>
    </row>
    <row r="29" spans="2:16" x14ac:dyDescent="0.25">
      <c r="B29" s="998"/>
      <c r="C29" s="999"/>
      <c r="D29" s="999"/>
      <c r="E29" s="999"/>
      <c r="F29" s="999"/>
      <c r="G29" s="1000"/>
      <c r="H29" s="998"/>
      <c r="I29" s="999"/>
      <c r="J29" s="999"/>
      <c r="K29" s="999"/>
      <c r="L29" s="1000"/>
    </row>
    <row r="30" spans="2:16" x14ac:dyDescent="0.25">
      <c r="B30" s="998"/>
      <c r="C30" s="999"/>
      <c r="D30" s="999"/>
      <c r="E30" s="999"/>
      <c r="F30" s="999"/>
      <c r="G30" s="1000"/>
      <c r="H30" s="998"/>
      <c r="I30" s="999"/>
      <c r="J30" s="999"/>
      <c r="K30" s="999"/>
      <c r="L30" s="1000"/>
    </row>
    <row r="31" spans="2:16" x14ac:dyDescent="0.25">
      <c r="B31" s="998"/>
      <c r="C31" s="999"/>
      <c r="D31" s="999"/>
      <c r="E31" s="999"/>
      <c r="F31" s="999"/>
      <c r="G31" s="1000"/>
      <c r="H31" s="998"/>
      <c r="I31" s="999"/>
      <c r="J31" s="999"/>
      <c r="K31" s="999"/>
      <c r="L31" s="1000"/>
    </row>
    <row r="32" spans="2:16" x14ac:dyDescent="0.25">
      <c r="B32" s="998"/>
      <c r="C32" s="999"/>
      <c r="D32" s="999"/>
      <c r="E32" s="999"/>
      <c r="F32" s="999"/>
      <c r="G32" s="1000"/>
      <c r="H32" s="998"/>
      <c r="I32" s="999"/>
      <c r="J32" s="999"/>
      <c r="K32" s="999"/>
      <c r="L32" s="1000"/>
    </row>
    <row r="33" spans="2:16" x14ac:dyDescent="0.25">
      <c r="B33" s="998"/>
      <c r="C33" s="999"/>
      <c r="D33" s="999"/>
      <c r="E33" s="999"/>
      <c r="F33" s="999"/>
      <c r="G33" s="1000"/>
      <c r="H33" s="998"/>
      <c r="I33" s="999"/>
      <c r="J33" s="999"/>
      <c r="K33" s="999"/>
      <c r="L33" s="1000"/>
    </row>
    <row r="34" spans="2:16" x14ac:dyDescent="0.25">
      <c r="B34" s="998"/>
      <c r="C34" s="999"/>
      <c r="D34" s="999"/>
      <c r="E34" s="999"/>
      <c r="F34" s="999"/>
      <c r="G34" s="1000"/>
      <c r="H34" s="998"/>
      <c r="I34" s="999"/>
      <c r="J34" s="999"/>
      <c r="K34" s="999"/>
      <c r="L34" s="1000"/>
    </row>
    <row r="35" spans="2:16" x14ac:dyDescent="0.25">
      <c r="B35" s="998"/>
      <c r="C35" s="999"/>
      <c r="D35" s="999"/>
      <c r="E35" s="999"/>
      <c r="F35" s="999"/>
      <c r="G35" s="1000"/>
      <c r="H35" s="998"/>
      <c r="I35" s="999"/>
      <c r="J35" s="999"/>
      <c r="K35" s="999"/>
      <c r="L35" s="1000"/>
    </row>
    <row r="36" spans="2:16" x14ac:dyDescent="0.25">
      <c r="B36" s="998"/>
      <c r="C36" s="999"/>
      <c r="D36" s="999"/>
      <c r="E36" s="999"/>
      <c r="F36" s="999"/>
      <c r="G36" s="1000"/>
      <c r="H36" s="998"/>
      <c r="I36" s="999"/>
      <c r="J36" s="999"/>
      <c r="K36" s="999"/>
      <c r="L36" s="1000"/>
    </row>
    <row r="37" spans="2:16" x14ac:dyDescent="0.25">
      <c r="B37" s="998"/>
      <c r="C37" s="999"/>
      <c r="D37" s="999"/>
      <c r="E37" s="999"/>
      <c r="F37" s="999"/>
      <c r="G37" s="1000"/>
      <c r="H37" s="998"/>
      <c r="I37" s="999"/>
      <c r="J37" s="999"/>
      <c r="K37" s="999"/>
      <c r="L37" s="1000"/>
    </row>
    <row r="38" spans="2:16" x14ac:dyDescent="0.25">
      <c r="B38" s="998"/>
      <c r="C38" s="999"/>
      <c r="D38" s="999"/>
      <c r="E38" s="999"/>
      <c r="F38" s="999"/>
      <c r="G38" s="1000"/>
      <c r="H38" s="998"/>
      <c r="I38" s="999"/>
      <c r="J38" s="999"/>
      <c r="K38" s="999"/>
      <c r="L38" s="1000"/>
    </row>
    <row r="39" spans="2:16" x14ac:dyDescent="0.25">
      <c r="B39" s="998"/>
      <c r="C39" s="999"/>
      <c r="D39" s="999"/>
      <c r="E39" s="999"/>
      <c r="F39" s="999"/>
      <c r="G39" s="1000"/>
      <c r="H39" s="998"/>
      <c r="I39" s="999"/>
      <c r="J39" s="999"/>
      <c r="K39" s="999"/>
      <c r="L39" s="1000"/>
    </row>
    <row r="40" spans="2:16" x14ac:dyDescent="0.25">
      <c r="B40" s="998"/>
      <c r="C40" s="999"/>
      <c r="D40" s="999"/>
      <c r="E40" s="999"/>
      <c r="F40" s="999"/>
      <c r="G40" s="1000"/>
      <c r="H40" s="998"/>
      <c r="I40" s="999"/>
      <c r="J40" s="999"/>
      <c r="K40" s="999"/>
      <c r="L40" s="1000"/>
    </row>
    <row r="41" spans="2:16" x14ac:dyDescent="0.25">
      <c r="B41" s="998"/>
      <c r="C41" s="999"/>
      <c r="D41" s="999"/>
      <c r="E41" s="999"/>
      <c r="F41" s="999"/>
      <c r="G41" s="1000"/>
      <c r="H41" s="998"/>
      <c r="I41" s="999"/>
      <c r="J41" s="999"/>
      <c r="K41" s="999"/>
      <c r="L41" s="1000"/>
    </row>
    <row r="42" spans="2:16" x14ac:dyDescent="0.25">
      <c r="B42" s="1152">
        <v>5</v>
      </c>
      <c r="C42" s="1153"/>
      <c r="D42" s="1153"/>
      <c r="E42" s="1153"/>
      <c r="F42" s="1153"/>
      <c r="G42" s="1154"/>
      <c r="H42" s="1146">
        <v>6</v>
      </c>
      <c r="I42" s="1147"/>
      <c r="J42" s="1147"/>
      <c r="K42" s="1147"/>
      <c r="L42" s="1148"/>
    </row>
    <row r="43" spans="2:16" ht="18" customHeight="1" thickBot="1" x14ac:dyDescent="0.3">
      <c r="B43" s="1155"/>
      <c r="C43" s="1156"/>
      <c r="D43" s="1156"/>
      <c r="E43" s="1156"/>
      <c r="F43" s="1156"/>
      <c r="G43" s="1157"/>
      <c r="H43" s="1149"/>
      <c r="I43" s="1150"/>
      <c r="J43" s="1150"/>
      <c r="K43" s="1150"/>
      <c r="L43" s="1151"/>
    </row>
    <row r="44" spans="2:16" ht="62.25" customHeight="1" x14ac:dyDescent="0.3">
      <c r="B44" s="1165" t="s">
        <v>1274</v>
      </c>
      <c r="C44" s="1166"/>
      <c r="D44" s="1166"/>
      <c r="E44" s="1166"/>
      <c r="F44" s="1166"/>
      <c r="G44" s="1166"/>
      <c r="H44" s="1166"/>
      <c r="I44" s="1166"/>
      <c r="J44" s="1166"/>
      <c r="K44" s="1166"/>
      <c r="L44" s="1166"/>
      <c r="P44" s="261"/>
    </row>
  </sheetData>
  <mergeCells count="25">
    <mergeCell ref="B1:L2"/>
    <mergeCell ref="B3:E3"/>
    <mergeCell ref="G3:I3"/>
    <mergeCell ref="J3:L3"/>
    <mergeCell ref="B4:G4"/>
    <mergeCell ref="H4:I4"/>
    <mergeCell ref="K4:L4"/>
    <mergeCell ref="B5:G5"/>
    <mergeCell ref="H5:I5"/>
    <mergeCell ref="K5:L5"/>
    <mergeCell ref="B6:L6"/>
    <mergeCell ref="B7:G14"/>
    <mergeCell ref="H7:L14"/>
    <mergeCell ref="B44:L44"/>
    <mergeCell ref="B15:G16"/>
    <mergeCell ref="H15:L16"/>
    <mergeCell ref="B17:G24"/>
    <mergeCell ref="H17:L24"/>
    <mergeCell ref="B25:G26"/>
    <mergeCell ref="H25:L26"/>
    <mergeCell ref="B27:L27"/>
    <mergeCell ref="B28:G41"/>
    <mergeCell ref="H28:L41"/>
    <mergeCell ref="B42:G43"/>
    <mergeCell ref="H42:L43"/>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C6B2D0-4162-4530-BF83-B9BD2AD917D0}">
  <dimension ref="B1:L721"/>
  <sheetViews>
    <sheetView view="pageBreakPreview" zoomScale="85" zoomScaleNormal="100" zoomScaleSheetLayoutView="85" zoomScalePageLayoutView="110" workbookViewId="0">
      <selection activeCell="M472" sqref="M472"/>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7" style="126" customWidth="1"/>
    <col min="14" max="16384" width="11.42578125" style="126"/>
  </cols>
  <sheetData>
    <row r="1" spans="2:12" ht="27.75" customHeight="1" x14ac:dyDescent="0.25">
      <c r="B1" s="1013" t="s">
        <v>328</v>
      </c>
      <c r="C1" s="1014"/>
      <c r="D1" s="1014"/>
      <c r="E1" s="1014"/>
      <c r="F1" s="1014"/>
      <c r="G1" s="1014"/>
      <c r="H1" s="1014"/>
      <c r="I1" s="1014"/>
      <c r="J1" s="1014"/>
      <c r="K1" s="1014"/>
      <c r="L1" s="1015"/>
    </row>
    <row r="2" spans="2:12" ht="11.25" customHeight="1" x14ac:dyDescent="0.25">
      <c r="B2" s="1016"/>
      <c r="C2" s="1017"/>
      <c r="D2" s="1017"/>
      <c r="E2" s="1017"/>
      <c r="F2" s="1017"/>
      <c r="G2" s="1017"/>
      <c r="H2" s="1017"/>
      <c r="I2" s="1017"/>
      <c r="J2" s="1017"/>
      <c r="K2" s="1017"/>
      <c r="L2" s="1018"/>
    </row>
    <row r="3" spans="2:12" ht="24.95" customHeight="1" x14ac:dyDescent="0.25">
      <c r="B3" s="1019" t="s">
        <v>374</v>
      </c>
      <c r="C3" s="1020"/>
      <c r="D3" s="1020"/>
      <c r="E3" s="1021"/>
      <c r="F3" s="153">
        <v>44083</v>
      </c>
      <c r="G3" s="1019" t="s">
        <v>375</v>
      </c>
      <c r="H3" s="1020"/>
      <c r="I3" s="1021"/>
      <c r="J3" s="1090">
        <v>44090</v>
      </c>
      <c r="K3" s="1020"/>
      <c r="L3" s="1021"/>
    </row>
    <row r="4" spans="2:12" ht="24.95" customHeight="1" x14ac:dyDescent="0.25">
      <c r="B4" s="1162" t="s">
        <v>326</v>
      </c>
      <c r="C4" s="1026"/>
      <c r="D4" s="1026"/>
      <c r="E4" s="1026"/>
      <c r="F4" s="1026"/>
      <c r="G4" s="1027"/>
      <c r="H4" s="1163" t="s">
        <v>591</v>
      </c>
      <c r="I4" s="1164"/>
      <c r="J4" s="192" t="s">
        <v>2</v>
      </c>
      <c r="K4" s="1031" t="s">
        <v>0</v>
      </c>
      <c r="L4" s="1032"/>
    </row>
    <row r="5" spans="2:12" ht="24.95" customHeight="1" x14ac:dyDescent="0.25">
      <c r="B5" s="1158"/>
      <c r="C5" s="1029"/>
      <c r="D5" s="1029"/>
      <c r="E5" s="1029"/>
      <c r="F5" s="1029"/>
      <c r="G5" s="1030"/>
      <c r="H5" s="1159" t="s">
        <v>592</v>
      </c>
      <c r="I5" s="1160"/>
      <c r="J5" s="192">
        <v>2</v>
      </c>
      <c r="K5" s="1031" t="s">
        <v>376</v>
      </c>
      <c r="L5" s="1032"/>
    </row>
    <row r="6" spans="2:12" ht="24.95" customHeight="1" thickBot="1" x14ac:dyDescent="0.3">
      <c r="B6" s="1026" t="s">
        <v>768</v>
      </c>
      <c r="C6" s="1026"/>
      <c r="D6" s="1026"/>
      <c r="E6" s="1026"/>
      <c r="F6" s="1026"/>
      <c r="G6" s="1026"/>
      <c r="H6" s="1026"/>
      <c r="I6" s="1026"/>
      <c r="J6" s="1026"/>
      <c r="K6" s="1026"/>
      <c r="L6" s="1161"/>
    </row>
    <row r="7" spans="2:12" x14ac:dyDescent="0.25">
      <c r="B7" s="995" t="s">
        <v>547</v>
      </c>
      <c r="C7" s="996"/>
      <c r="D7" s="996"/>
      <c r="E7" s="996"/>
      <c r="F7" s="996"/>
      <c r="G7" s="997"/>
      <c r="H7" s="995" t="s">
        <v>548</v>
      </c>
      <c r="I7" s="996"/>
      <c r="J7" s="996"/>
      <c r="K7" s="996"/>
      <c r="L7" s="997"/>
    </row>
    <row r="8" spans="2:12" x14ac:dyDescent="0.25">
      <c r="B8" s="998"/>
      <c r="C8" s="999"/>
      <c r="D8" s="999"/>
      <c r="E8" s="999"/>
      <c r="F8" s="999"/>
      <c r="G8" s="1000"/>
      <c r="H8" s="998"/>
      <c r="I8" s="999"/>
      <c r="J8" s="999"/>
      <c r="K8" s="999"/>
      <c r="L8" s="1000"/>
    </row>
    <row r="9" spans="2:12" x14ac:dyDescent="0.25">
      <c r="B9" s="998"/>
      <c r="C9" s="999"/>
      <c r="D9" s="999"/>
      <c r="E9" s="999"/>
      <c r="F9" s="999"/>
      <c r="G9" s="1000"/>
      <c r="H9" s="998"/>
      <c r="I9" s="999"/>
      <c r="J9" s="999"/>
      <c r="K9" s="999"/>
      <c r="L9" s="1000"/>
    </row>
    <row r="10" spans="2:12" x14ac:dyDescent="0.25">
      <c r="B10" s="998"/>
      <c r="C10" s="999"/>
      <c r="D10" s="999"/>
      <c r="E10" s="999"/>
      <c r="F10" s="999"/>
      <c r="G10" s="1000"/>
      <c r="H10" s="998"/>
      <c r="I10" s="999"/>
      <c r="J10" s="999"/>
      <c r="K10" s="999"/>
      <c r="L10" s="1000"/>
    </row>
    <row r="11" spans="2:12" x14ac:dyDescent="0.25">
      <c r="B11" s="998"/>
      <c r="C11" s="999"/>
      <c r="D11" s="999"/>
      <c r="E11" s="999"/>
      <c r="F11" s="999"/>
      <c r="G11" s="1000"/>
      <c r="H11" s="998"/>
      <c r="I11" s="999"/>
      <c r="J11" s="999"/>
      <c r="K11" s="999"/>
      <c r="L11" s="1000"/>
    </row>
    <row r="12" spans="2:12" x14ac:dyDescent="0.25">
      <c r="B12" s="998"/>
      <c r="C12" s="999"/>
      <c r="D12" s="999"/>
      <c r="E12" s="999"/>
      <c r="F12" s="999"/>
      <c r="G12" s="1000"/>
      <c r="H12" s="998"/>
      <c r="I12" s="999"/>
      <c r="J12" s="999"/>
      <c r="K12" s="999"/>
      <c r="L12" s="1000"/>
    </row>
    <row r="13" spans="2:12" x14ac:dyDescent="0.25">
      <c r="B13" s="998"/>
      <c r="C13" s="999"/>
      <c r="D13" s="999"/>
      <c r="E13" s="999"/>
      <c r="F13" s="999"/>
      <c r="G13" s="1000"/>
      <c r="H13" s="998"/>
      <c r="I13" s="999"/>
      <c r="J13" s="999"/>
      <c r="K13" s="999"/>
      <c r="L13" s="1000"/>
    </row>
    <row r="14" spans="2:12" x14ac:dyDescent="0.25">
      <c r="B14" s="998"/>
      <c r="C14" s="999"/>
      <c r="D14" s="999"/>
      <c r="E14" s="999"/>
      <c r="F14" s="999"/>
      <c r="G14" s="1000"/>
      <c r="H14" s="998"/>
      <c r="I14" s="999"/>
      <c r="J14" s="999"/>
      <c r="K14" s="999"/>
      <c r="L14" s="1000"/>
    </row>
    <row r="15" spans="2:12" x14ac:dyDescent="0.25">
      <c r="B15" s="998"/>
      <c r="C15" s="999"/>
      <c r="D15" s="999"/>
      <c r="E15" s="999"/>
      <c r="F15" s="999"/>
      <c r="G15" s="1000"/>
      <c r="H15" s="998"/>
      <c r="I15" s="999"/>
      <c r="J15" s="999"/>
      <c r="K15" s="999"/>
      <c r="L15" s="1000"/>
    </row>
    <row r="16" spans="2:12" x14ac:dyDescent="0.25">
      <c r="B16" s="998"/>
      <c r="C16" s="999"/>
      <c r="D16" s="999"/>
      <c r="E16" s="999"/>
      <c r="F16" s="999"/>
      <c r="G16" s="1000"/>
      <c r="H16" s="998"/>
      <c r="I16" s="999"/>
      <c r="J16" s="999"/>
      <c r="K16" s="999"/>
      <c r="L16" s="1000"/>
    </row>
    <row r="17" spans="2:12" x14ac:dyDescent="0.25">
      <c r="B17" s="998"/>
      <c r="C17" s="999"/>
      <c r="D17" s="999"/>
      <c r="E17" s="999"/>
      <c r="F17" s="999"/>
      <c r="G17" s="1000"/>
      <c r="H17" s="998"/>
      <c r="I17" s="999"/>
      <c r="J17" s="999"/>
      <c r="K17" s="999"/>
      <c r="L17" s="1000"/>
    </row>
    <row r="18" spans="2:12" x14ac:dyDescent="0.25">
      <c r="B18" s="998"/>
      <c r="C18" s="999"/>
      <c r="D18" s="999"/>
      <c r="E18" s="999"/>
      <c r="F18" s="999"/>
      <c r="G18" s="1000"/>
      <c r="H18" s="998"/>
      <c r="I18" s="999"/>
      <c r="J18" s="999"/>
      <c r="K18" s="999"/>
      <c r="L18" s="1000"/>
    </row>
    <row r="19" spans="2:12" x14ac:dyDescent="0.25">
      <c r="B19" s="998"/>
      <c r="C19" s="999"/>
      <c r="D19" s="999"/>
      <c r="E19" s="999"/>
      <c r="F19" s="999"/>
      <c r="G19" s="1000"/>
      <c r="H19" s="998"/>
      <c r="I19" s="999"/>
      <c r="J19" s="999"/>
      <c r="K19" s="999"/>
      <c r="L19" s="1000"/>
    </row>
    <row r="20" spans="2:12" x14ac:dyDescent="0.25">
      <c r="B20" s="998"/>
      <c r="C20" s="999"/>
      <c r="D20" s="999"/>
      <c r="E20" s="999"/>
      <c r="F20" s="999"/>
      <c r="G20" s="1000"/>
      <c r="H20" s="998"/>
      <c r="I20" s="999"/>
      <c r="J20" s="999"/>
      <c r="K20" s="999"/>
      <c r="L20" s="1000"/>
    </row>
    <row r="21" spans="2:12" ht="15" customHeight="1" x14ac:dyDescent="0.25">
      <c r="B21" s="1146">
        <v>1</v>
      </c>
      <c r="C21" s="1147"/>
      <c r="D21" s="1147"/>
      <c r="E21" s="1147"/>
      <c r="F21" s="1147"/>
      <c r="G21" s="1148"/>
      <c r="H21" s="1146">
        <v>2</v>
      </c>
      <c r="I21" s="1147"/>
      <c r="J21" s="1147"/>
      <c r="K21" s="1147"/>
      <c r="L21" s="1148"/>
    </row>
    <row r="22" spans="2:12" ht="15.75" thickBot="1" x14ac:dyDescent="0.3">
      <c r="B22" s="1149"/>
      <c r="C22" s="1150"/>
      <c r="D22" s="1150"/>
      <c r="E22" s="1150"/>
      <c r="F22" s="1150"/>
      <c r="G22" s="1151"/>
      <c r="H22" s="1149"/>
      <c r="I22" s="1150"/>
      <c r="J22" s="1150"/>
      <c r="K22" s="1150"/>
      <c r="L22" s="1151"/>
    </row>
    <row r="23" spans="2:12" x14ac:dyDescent="0.25">
      <c r="B23" s="995" t="s">
        <v>547</v>
      </c>
      <c r="C23" s="996"/>
      <c r="D23" s="996"/>
      <c r="E23" s="996"/>
      <c r="F23" s="996"/>
      <c r="G23" s="997"/>
      <c r="H23" s="995" t="s">
        <v>548</v>
      </c>
      <c r="I23" s="996"/>
      <c r="J23" s="996"/>
      <c r="K23" s="996"/>
      <c r="L23" s="997"/>
    </row>
    <row r="24" spans="2:12" x14ac:dyDescent="0.25">
      <c r="B24" s="998"/>
      <c r="C24" s="999"/>
      <c r="D24" s="999"/>
      <c r="E24" s="999"/>
      <c r="F24" s="999"/>
      <c r="G24" s="1000"/>
      <c r="H24" s="998"/>
      <c r="I24" s="999"/>
      <c r="J24" s="999"/>
      <c r="K24" s="999"/>
      <c r="L24" s="1000"/>
    </row>
    <row r="25" spans="2:12" x14ac:dyDescent="0.25">
      <c r="B25" s="998"/>
      <c r="C25" s="999"/>
      <c r="D25" s="999"/>
      <c r="E25" s="999"/>
      <c r="F25" s="999"/>
      <c r="G25" s="1000"/>
      <c r="H25" s="998"/>
      <c r="I25" s="999"/>
      <c r="J25" s="999"/>
      <c r="K25" s="999"/>
      <c r="L25" s="1000"/>
    </row>
    <row r="26" spans="2:12" x14ac:dyDescent="0.25">
      <c r="B26" s="998"/>
      <c r="C26" s="999"/>
      <c r="D26" s="999"/>
      <c r="E26" s="999"/>
      <c r="F26" s="999"/>
      <c r="G26" s="1000"/>
      <c r="H26" s="998"/>
      <c r="I26" s="999"/>
      <c r="J26" s="999"/>
      <c r="K26" s="999"/>
      <c r="L26" s="1000"/>
    </row>
    <row r="27" spans="2:12" x14ac:dyDescent="0.25">
      <c r="B27" s="998"/>
      <c r="C27" s="999"/>
      <c r="D27" s="999"/>
      <c r="E27" s="999"/>
      <c r="F27" s="999"/>
      <c r="G27" s="1000"/>
      <c r="H27" s="998"/>
      <c r="I27" s="999"/>
      <c r="J27" s="999"/>
      <c r="K27" s="999"/>
      <c r="L27" s="1000"/>
    </row>
    <row r="28" spans="2:12" x14ac:dyDescent="0.25">
      <c r="B28" s="998"/>
      <c r="C28" s="999"/>
      <c r="D28" s="999"/>
      <c r="E28" s="999"/>
      <c r="F28" s="999"/>
      <c r="G28" s="1000"/>
      <c r="H28" s="998"/>
      <c r="I28" s="999"/>
      <c r="J28" s="999"/>
      <c r="K28" s="999"/>
      <c r="L28" s="1000"/>
    </row>
    <row r="29" spans="2:12" x14ac:dyDescent="0.25">
      <c r="B29" s="998"/>
      <c r="C29" s="999"/>
      <c r="D29" s="999"/>
      <c r="E29" s="999"/>
      <c r="F29" s="999"/>
      <c r="G29" s="1000"/>
      <c r="H29" s="998"/>
      <c r="I29" s="999"/>
      <c r="J29" s="999"/>
      <c r="K29" s="999"/>
      <c r="L29" s="1000"/>
    </row>
    <row r="30" spans="2:12" x14ac:dyDescent="0.25">
      <c r="B30" s="998"/>
      <c r="C30" s="999"/>
      <c r="D30" s="999"/>
      <c r="E30" s="999"/>
      <c r="F30" s="999"/>
      <c r="G30" s="1000"/>
      <c r="H30" s="998"/>
      <c r="I30" s="999"/>
      <c r="J30" s="999"/>
      <c r="K30" s="999"/>
      <c r="L30" s="1000"/>
    </row>
    <row r="31" spans="2:12" x14ac:dyDescent="0.25">
      <c r="B31" s="998"/>
      <c r="C31" s="999"/>
      <c r="D31" s="999"/>
      <c r="E31" s="999"/>
      <c r="F31" s="999"/>
      <c r="G31" s="1000"/>
      <c r="H31" s="998"/>
      <c r="I31" s="999"/>
      <c r="J31" s="999"/>
      <c r="K31" s="999"/>
      <c r="L31" s="1000"/>
    </row>
    <row r="32" spans="2:12" x14ac:dyDescent="0.25">
      <c r="B32" s="998"/>
      <c r="C32" s="999"/>
      <c r="D32" s="999"/>
      <c r="E32" s="999"/>
      <c r="F32" s="999"/>
      <c r="G32" s="1000"/>
      <c r="H32" s="998"/>
      <c r="I32" s="999"/>
      <c r="J32" s="999"/>
      <c r="K32" s="999"/>
      <c r="L32" s="1000"/>
    </row>
    <row r="33" spans="2:12" x14ac:dyDescent="0.25">
      <c r="B33" s="998"/>
      <c r="C33" s="999"/>
      <c r="D33" s="999"/>
      <c r="E33" s="999"/>
      <c r="F33" s="999"/>
      <c r="G33" s="1000"/>
      <c r="H33" s="998"/>
      <c r="I33" s="999"/>
      <c r="J33" s="999"/>
      <c r="K33" s="999"/>
      <c r="L33" s="1000"/>
    </row>
    <row r="34" spans="2:12" x14ac:dyDescent="0.25">
      <c r="B34" s="998"/>
      <c r="C34" s="999"/>
      <c r="D34" s="999"/>
      <c r="E34" s="999"/>
      <c r="F34" s="999"/>
      <c r="G34" s="1000"/>
      <c r="H34" s="998"/>
      <c r="I34" s="999"/>
      <c r="J34" s="999"/>
      <c r="K34" s="999"/>
      <c r="L34" s="1000"/>
    </row>
    <row r="35" spans="2:12" x14ac:dyDescent="0.25">
      <c r="B35" s="998"/>
      <c r="C35" s="999"/>
      <c r="D35" s="999"/>
      <c r="E35" s="999"/>
      <c r="F35" s="999"/>
      <c r="G35" s="1000"/>
      <c r="H35" s="998"/>
      <c r="I35" s="999"/>
      <c r="J35" s="999"/>
      <c r="K35" s="999"/>
      <c r="L35" s="1000"/>
    </row>
    <row r="36" spans="2:12" x14ac:dyDescent="0.25">
      <c r="B36" s="998"/>
      <c r="C36" s="999"/>
      <c r="D36" s="999"/>
      <c r="E36" s="999"/>
      <c r="F36" s="999"/>
      <c r="G36" s="1000"/>
      <c r="H36" s="998"/>
      <c r="I36" s="999"/>
      <c r="J36" s="999"/>
      <c r="K36" s="999"/>
      <c r="L36" s="1000"/>
    </row>
    <row r="37" spans="2:12" ht="15" customHeight="1" x14ac:dyDescent="0.25">
      <c r="B37" s="1146">
        <v>3</v>
      </c>
      <c r="C37" s="1147"/>
      <c r="D37" s="1147"/>
      <c r="E37" s="1147"/>
      <c r="F37" s="1147"/>
      <c r="G37" s="1148"/>
      <c r="H37" s="1146">
        <v>4</v>
      </c>
      <c r="I37" s="1147"/>
      <c r="J37" s="1147"/>
      <c r="K37" s="1147"/>
      <c r="L37" s="1148"/>
    </row>
    <row r="38" spans="2:12" ht="15.75" thickBot="1" x14ac:dyDescent="0.3">
      <c r="B38" s="1149"/>
      <c r="C38" s="1150"/>
      <c r="D38" s="1150"/>
      <c r="E38" s="1150"/>
      <c r="F38" s="1150"/>
      <c r="G38" s="1151"/>
      <c r="H38" s="1149"/>
      <c r="I38" s="1150"/>
      <c r="J38" s="1150"/>
      <c r="K38" s="1150"/>
      <c r="L38" s="1151"/>
    </row>
    <row r="39" spans="2:12" x14ac:dyDescent="0.25">
      <c r="B39" s="995" t="s">
        <v>547</v>
      </c>
      <c r="C39" s="996"/>
      <c r="D39" s="996"/>
      <c r="E39" s="996"/>
      <c r="F39" s="996"/>
      <c r="G39" s="997"/>
      <c r="H39" s="995" t="s">
        <v>548</v>
      </c>
      <c r="I39" s="996"/>
      <c r="J39" s="996"/>
      <c r="K39" s="996"/>
      <c r="L39" s="997"/>
    </row>
    <row r="40" spans="2:12" x14ac:dyDescent="0.25">
      <c r="B40" s="998"/>
      <c r="C40" s="999"/>
      <c r="D40" s="999"/>
      <c r="E40" s="999"/>
      <c r="F40" s="999"/>
      <c r="G40" s="1000"/>
      <c r="H40" s="998"/>
      <c r="I40" s="999"/>
      <c r="J40" s="999"/>
      <c r="K40" s="999"/>
      <c r="L40" s="1000"/>
    </row>
    <row r="41" spans="2:12" x14ac:dyDescent="0.25">
      <c r="B41" s="998"/>
      <c r="C41" s="999"/>
      <c r="D41" s="999"/>
      <c r="E41" s="999"/>
      <c r="F41" s="999"/>
      <c r="G41" s="1000"/>
      <c r="H41" s="998"/>
      <c r="I41" s="999"/>
      <c r="J41" s="999"/>
      <c r="K41" s="999"/>
      <c r="L41" s="1000"/>
    </row>
    <row r="42" spans="2:12" x14ac:dyDescent="0.25">
      <c r="B42" s="998"/>
      <c r="C42" s="999"/>
      <c r="D42" s="999"/>
      <c r="E42" s="999"/>
      <c r="F42" s="999"/>
      <c r="G42" s="1000"/>
      <c r="H42" s="998"/>
      <c r="I42" s="999"/>
      <c r="J42" s="999"/>
      <c r="K42" s="999"/>
      <c r="L42" s="1000"/>
    </row>
    <row r="43" spans="2:12" x14ac:dyDescent="0.25">
      <c r="B43" s="998"/>
      <c r="C43" s="999"/>
      <c r="D43" s="999"/>
      <c r="E43" s="999"/>
      <c r="F43" s="999"/>
      <c r="G43" s="1000"/>
      <c r="H43" s="998"/>
      <c r="I43" s="999"/>
      <c r="J43" s="999"/>
      <c r="K43" s="999"/>
      <c r="L43" s="1000"/>
    </row>
    <row r="44" spans="2:12" x14ac:dyDescent="0.25">
      <c r="B44" s="998"/>
      <c r="C44" s="999"/>
      <c r="D44" s="999"/>
      <c r="E44" s="999"/>
      <c r="F44" s="999"/>
      <c r="G44" s="1000"/>
      <c r="H44" s="998"/>
      <c r="I44" s="999"/>
      <c r="J44" s="999"/>
      <c r="K44" s="999"/>
      <c r="L44" s="1000"/>
    </row>
    <row r="45" spans="2:12" x14ac:dyDescent="0.25">
      <c r="B45" s="998"/>
      <c r="C45" s="999"/>
      <c r="D45" s="999"/>
      <c r="E45" s="999"/>
      <c r="F45" s="999"/>
      <c r="G45" s="1000"/>
      <c r="H45" s="998"/>
      <c r="I45" s="999"/>
      <c r="J45" s="999"/>
      <c r="K45" s="999"/>
      <c r="L45" s="1000"/>
    </row>
    <row r="46" spans="2:12" x14ac:dyDescent="0.25">
      <c r="B46" s="998"/>
      <c r="C46" s="999"/>
      <c r="D46" s="999"/>
      <c r="E46" s="999"/>
      <c r="F46" s="999"/>
      <c r="G46" s="1000"/>
      <c r="H46" s="998"/>
      <c r="I46" s="999"/>
      <c r="J46" s="999"/>
      <c r="K46" s="999"/>
      <c r="L46" s="1000"/>
    </row>
    <row r="47" spans="2:12" x14ac:dyDescent="0.25">
      <c r="B47" s="998"/>
      <c r="C47" s="999"/>
      <c r="D47" s="999"/>
      <c r="E47" s="999"/>
      <c r="F47" s="999"/>
      <c r="G47" s="1000"/>
      <c r="H47" s="998"/>
      <c r="I47" s="999"/>
      <c r="J47" s="999"/>
      <c r="K47" s="999"/>
      <c r="L47" s="1000"/>
    </row>
    <row r="48" spans="2:12" x14ac:dyDescent="0.25">
      <c r="B48" s="998"/>
      <c r="C48" s="999"/>
      <c r="D48" s="999"/>
      <c r="E48" s="999"/>
      <c r="F48" s="999"/>
      <c r="G48" s="1000"/>
      <c r="H48" s="998"/>
      <c r="I48" s="999"/>
      <c r="J48" s="999"/>
      <c r="K48" s="999"/>
      <c r="L48" s="1000"/>
    </row>
    <row r="49" spans="2:12" x14ac:dyDescent="0.25">
      <c r="B49" s="998"/>
      <c r="C49" s="999"/>
      <c r="D49" s="999"/>
      <c r="E49" s="999"/>
      <c r="F49" s="999"/>
      <c r="G49" s="1000"/>
      <c r="H49" s="998"/>
      <c r="I49" s="999"/>
      <c r="J49" s="999"/>
      <c r="K49" s="999"/>
      <c r="L49" s="1000"/>
    </row>
    <row r="50" spans="2:12" x14ac:dyDescent="0.25">
      <c r="B50" s="998"/>
      <c r="C50" s="999"/>
      <c r="D50" s="999"/>
      <c r="E50" s="999"/>
      <c r="F50" s="999"/>
      <c r="G50" s="1000"/>
      <c r="H50" s="998"/>
      <c r="I50" s="999"/>
      <c r="J50" s="999"/>
      <c r="K50" s="999"/>
      <c r="L50" s="1000"/>
    </row>
    <row r="51" spans="2:12" x14ac:dyDescent="0.25">
      <c r="B51" s="998"/>
      <c r="C51" s="999"/>
      <c r="D51" s="999"/>
      <c r="E51" s="999"/>
      <c r="F51" s="999"/>
      <c r="G51" s="1000"/>
      <c r="H51" s="998"/>
      <c r="I51" s="999"/>
      <c r="J51" s="999"/>
      <c r="K51" s="999"/>
      <c r="L51" s="1000"/>
    </row>
    <row r="52" spans="2:12" x14ac:dyDescent="0.25">
      <c r="B52" s="998"/>
      <c r="C52" s="999"/>
      <c r="D52" s="999"/>
      <c r="E52" s="999"/>
      <c r="F52" s="999"/>
      <c r="G52" s="1000"/>
      <c r="H52" s="998"/>
      <c r="I52" s="999"/>
      <c r="J52" s="999"/>
      <c r="K52" s="999"/>
      <c r="L52" s="1000"/>
    </row>
    <row r="53" spans="2:12" ht="15" customHeight="1" x14ac:dyDescent="0.25">
      <c r="B53" s="1146">
        <v>5</v>
      </c>
      <c r="C53" s="1147"/>
      <c r="D53" s="1147"/>
      <c r="E53" s="1147"/>
      <c r="F53" s="1147"/>
      <c r="G53" s="1148"/>
      <c r="H53" s="1146">
        <v>6</v>
      </c>
      <c r="I53" s="1147"/>
      <c r="J53" s="1147"/>
      <c r="K53" s="1147"/>
      <c r="L53" s="1148"/>
    </row>
    <row r="54" spans="2:12" ht="15.75" thickBot="1" x14ac:dyDescent="0.3">
      <c r="B54" s="1149"/>
      <c r="C54" s="1150"/>
      <c r="D54" s="1150"/>
      <c r="E54" s="1150"/>
      <c r="F54" s="1150"/>
      <c r="G54" s="1151"/>
      <c r="H54" s="1149"/>
      <c r="I54" s="1150"/>
      <c r="J54" s="1150"/>
      <c r="K54" s="1150"/>
      <c r="L54" s="1151"/>
    </row>
    <row r="55" spans="2:12" x14ac:dyDescent="0.25">
      <c r="B55" s="995" t="s">
        <v>547</v>
      </c>
      <c r="C55" s="996"/>
      <c r="D55" s="996"/>
      <c r="E55" s="996"/>
      <c r="F55" s="996"/>
      <c r="G55" s="997"/>
      <c r="H55" s="995" t="s">
        <v>548</v>
      </c>
      <c r="I55" s="996"/>
      <c r="J55" s="996"/>
      <c r="K55" s="996"/>
      <c r="L55" s="997"/>
    </row>
    <row r="56" spans="2:12" x14ac:dyDescent="0.25">
      <c r="B56" s="998"/>
      <c r="C56" s="999"/>
      <c r="D56" s="999"/>
      <c r="E56" s="999"/>
      <c r="F56" s="999"/>
      <c r="G56" s="1000"/>
      <c r="H56" s="998"/>
      <c r="I56" s="999"/>
      <c r="J56" s="999"/>
      <c r="K56" s="999"/>
      <c r="L56" s="1000"/>
    </row>
    <row r="57" spans="2:12" x14ac:dyDescent="0.25">
      <c r="B57" s="998"/>
      <c r="C57" s="999"/>
      <c r="D57" s="999"/>
      <c r="E57" s="999"/>
      <c r="F57" s="999"/>
      <c r="G57" s="1000"/>
      <c r="H57" s="998"/>
      <c r="I57" s="999"/>
      <c r="J57" s="999"/>
      <c r="K57" s="999"/>
      <c r="L57" s="1000"/>
    </row>
    <row r="58" spans="2:12" x14ac:dyDescent="0.25">
      <c r="B58" s="998"/>
      <c r="C58" s="999"/>
      <c r="D58" s="999"/>
      <c r="E58" s="999"/>
      <c r="F58" s="999"/>
      <c r="G58" s="1000"/>
      <c r="H58" s="998"/>
      <c r="I58" s="999"/>
      <c r="J58" s="999"/>
      <c r="K58" s="999"/>
      <c r="L58" s="1000"/>
    </row>
    <row r="59" spans="2:12" x14ac:dyDescent="0.25">
      <c r="B59" s="998"/>
      <c r="C59" s="999"/>
      <c r="D59" s="999"/>
      <c r="E59" s="999"/>
      <c r="F59" s="999"/>
      <c r="G59" s="1000"/>
      <c r="H59" s="998"/>
      <c r="I59" s="999"/>
      <c r="J59" s="999"/>
      <c r="K59" s="999"/>
      <c r="L59" s="1000"/>
    </row>
    <row r="60" spans="2:12" x14ac:dyDescent="0.25">
      <c r="B60" s="998"/>
      <c r="C60" s="999"/>
      <c r="D60" s="999"/>
      <c r="E60" s="999"/>
      <c r="F60" s="999"/>
      <c r="G60" s="1000"/>
      <c r="H60" s="998"/>
      <c r="I60" s="999"/>
      <c r="J60" s="999"/>
      <c r="K60" s="999"/>
      <c r="L60" s="1000"/>
    </row>
    <row r="61" spans="2:12" x14ac:dyDescent="0.25">
      <c r="B61" s="998"/>
      <c r="C61" s="999"/>
      <c r="D61" s="999"/>
      <c r="E61" s="999"/>
      <c r="F61" s="999"/>
      <c r="G61" s="1000"/>
      <c r="H61" s="998"/>
      <c r="I61" s="999"/>
      <c r="J61" s="999"/>
      <c r="K61" s="999"/>
      <c r="L61" s="1000"/>
    </row>
    <row r="62" spans="2:12" x14ac:dyDescent="0.25">
      <c r="B62" s="998"/>
      <c r="C62" s="999"/>
      <c r="D62" s="999"/>
      <c r="E62" s="999"/>
      <c r="F62" s="999"/>
      <c r="G62" s="1000"/>
      <c r="H62" s="998"/>
      <c r="I62" s="999"/>
      <c r="J62" s="999"/>
      <c r="K62" s="999"/>
      <c r="L62" s="1000"/>
    </row>
    <row r="63" spans="2:12" x14ac:dyDescent="0.25">
      <c r="B63" s="998"/>
      <c r="C63" s="999"/>
      <c r="D63" s="999"/>
      <c r="E63" s="999"/>
      <c r="F63" s="999"/>
      <c r="G63" s="1000"/>
      <c r="H63" s="998"/>
      <c r="I63" s="999"/>
      <c r="J63" s="999"/>
      <c r="K63" s="999"/>
      <c r="L63" s="1000"/>
    </row>
    <row r="64" spans="2:12" x14ac:dyDescent="0.25">
      <c r="B64" s="998"/>
      <c r="C64" s="999"/>
      <c r="D64" s="999"/>
      <c r="E64" s="999"/>
      <c r="F64" s="999"/>
      <c r="G64" s="1000"/>
      <c r="H64" s="998"/>
      <c r="I64" s="999"/>
      <c r="J64" s="999"/>
      <c r="K64" s="999"/>
      <c r="L64" s="1000"/>
    </row>
    <row r="65" spans="2:12" x14ac:dyDescent="0.25">
      <c r="B65" s="998"/>
      <c r="C65" s="999"/>
      <c r="D65" s="999"/>
      <c r="E65" s="999"/>
      <c r="F65" s="999"/>
      <c r="G65" s="1000"/>
      <c r="H65" s="998"/>
      <c r="I65" s="999"/>
      <c r="J65" s="999"/>
      <c r="K65" s="999"/>
      <c r="L65" s="1000"/>
    </row>
    <row r="66" spans="2:12" x14ac:dyDescent="0.25">
      <c r="B66" s="998"/>
      <c r="C66" s="999"/>
      <c r="D66" s="999"/>
      <c r="E66" s="999"/>
      <c r="F66" s="999"/>
      <c r="G66" s="1000"/>
      <c r="H66" s="998"/>
      <c r="I66" s="999"/>
      <c r="J66" s="999"/>
      <c r="K66" s="999"/>
      <c r="L66" s="1000"/>
    </row>
    <row r="67" spans="2:12" x14ac:dyDescent="0.25">
      <c r="B67" s="998"/>
      <c r="C67" s="999"/>
      <c r="D67" s="999"/>
      <c r="E67" s="999"/>
      <c r="F67" s="999"/>
      <c r="G67" s="1000"/>
      <c r="H67" s="998"/>
      <c r="I67" s="999"/>
      <c r="J67" s="999"/>
      <c r="K67" s="999"/>
      <c r="L67" s="1000"/>
    </row>
    <row r="68" spans="2:12" x14ac:dyDescent="0.25">
      <c r="B68" s="998"/>
      <c r="C68" s="999"/>
      <c r="D68" s="999"/>
      <c r="E68" s="999"/>
      <c r="F68" s="999"/>
      <c r="G68" s="1000"/>
      <c r="H68" s="998"/>
      <c r="I68" s="999"/>
      <c r="J68" s="999"/>
      <c r="K68" s="999"/>
      <c r="L68" s="1000"/>
    </row>
    <row r="69" spans="2:12" ht="15" customHeight="1" x14ac:dyDescent="0.25">
      <c r="B69" s="1146">
        <v>7</v>
      </c>
      <c r="C69" s="1147"/>
      <c r="D69" s="1147"/>
      <c r="E69" s="1147"/>
      <c r="F69" s="1147"/>
      <c r="G69" s="1148"/>
      <c r="H69" s="1146">
        <v>8</v>
      </c>
      <c r="I69" s="1147"/>
      <c r="J69" s="1147"/>
      <c r="K69" s="1147"/>
      <c r="L69" s="1148"/>
    </row>
    <row r="70" spans="2:12" ht="15.75" thickBot="1" x14ac:dyDescent="0.3">
      <c r="B70" s="1149"/>
      <c r="C70" s="1150"/>
      <c r="D70" s="1150"/>
      <c r="E70" s="1150"/>
      <c r="F70" s="1150"/>
      <c r="G70" s="1151"/>
      <c r="H70" s="1149"/>
      <c r="I70" s="1150"/>
      <c r="J70" s="1150"/>
      <c r="K70" s="1150"/>
      <c r="L70" s="1151"/>
    </row>
    <row r="71" spans="2:12" x14ac:dyDescent="0.25">
      <c r="B71" s="995" t="s">
        <v>547</v>
      </c>
      <c r="C71" s="996"/>
      <c r="D71" s="996"/>
      <c r="E71" s="996"/>
      <c r="F71" s="996"/>
      <c r="G71" s="997"/>
      <c r="H71" s="995" t="s">
        <v>548</v>
      </c>
      <c r="I71" s="996"/>
      <c r="J71" s="996"/>
      <c r="K71" s="996"/>
      <c r="L71" s="997"/>
    </row>
    <row r="72" spans="2:12" x14ac:dyDescent="0.25">
      <c r="B72" s="998"/>
      <c r="C72" s="999"/>
      <c r="D72" s="999"/>
      <c r="E72" s="999"/>
      <c r="F72" s="999"/>
      <c r="G72" s="1000"/>
      <c r="H72" s="998"/>
      <c r="I72" s="999"/>
      <c r="J72" s="999"/>
      <c r="K72" s="999"/>
      <c r="L72" s="1000"/>
    </row>
    <row r="73" spans="2:12" x14ac:dyDescent="0.25">
      <c r="B73" s="998"/>
      <c r="C73" s="999"/>
      <c r="D73" s="999"/>
      <c r="E73" s="999"/>
      <c r="F73" s="999"/>
      <c r="G73" s="1000"/>
      <c r="H73" s="998"/>
      <c r="I73" s="999"/>
      <c r="J73" s="999"/>
      <c r="K73" s="999"/>
      <c r="L73" s="1000"/>
    </row>
    <row r="74" spans="2:12" x14ac:dyDescent="0.25">
      <c r="B74" s="998"/>
      <c r="C74" s="999"/>
      <c r="D74" s="999"/>
      <c r="E74" s="999"/>
      <c r="F74" s="999"/>
      <c r="G74" s="1000"/>
      <c r="H74" s="998"/>
      <c r="I74" s="999"/>
      <c r="J74" s="999"/>
      <c r="K74" s="999"/>
      <c r="L74" s="1000"/>
    </row>
    <row r="75" spans="2:12" x14ac:dyDescent="0.25">
      <c r="B75" s="998"/>
      <c r="C75" s="999"/>
      <c r="D75" s="999"/>
      <c r="E75" s="999"/>
      <c r="F75" s="999"/>
      <c r="G75" s="1000"/>
      <c r="H75" s="998"/>
      <c r="I75" s="999"/>
      <c r="J75" s="999"/>
      <c r="K75" s="999"/>
      <c r="L75" s="1000"/>
    </row>
    <row r="76" spans="2:12" x14ac:dyDescent="0.25">
      <c r="B76" s="998"/>
      <c r="C76" s="999"/>
      <c r="D76" s="999"/>
      <c r="E76" s="999"/>
      <c r="F76" s="999"/>
      <c r="G76" s="1000"/>
      <c r="H76" s="998"/>
      <c r="I76" s="999"/>
      <c r="J76" s="999"/>
      <c r="K76" s="999"/>
      <c r="L76" s="1000"/>
    </row>
    <row r="77" spans="2:12" x14ac:dyDescent="0.25">
      <c r="B77" s="998"/>
      <c r="C77" s="999"/>
      <c r="D77" s="999"/>
      <c r="E77" s="999"/>
      <c r="F77" s="999"/>
      <c r="G77" s="1000"/>
      <c r="H77" s="998"/>
      <c r="I77" s="999"/>
      <c r="J77" s="999"/>
      <c r="K77" s="999"/>
      <c r="L77" s="1000"/>
    </row>
    <row r="78" spans="2:12" x14ac:dyDescent="0.25">
      <c r="B78" s="998"/>
      <c r="C78" s="999"/>
      <c r="D78" s="999"/>
      <c r="E78" s="999"/>
      <c r="F78" s="999"/>
      <c r="G78" s="1000"/>
      <c r="H78" s="998"/>
      <c r="I78" s="999"/>
      <c r="J78" s="999"/>
      <c r="K78" s="999"/>
      <c r="L78" s="1000"/>
    </row>
    <row r="79" spans="2:12" x14ac:dyDescent="0.25">
      <c r="B79" s="998"/>
      <c r="C79" s="999"/>
      <c r="D79" s="999"/>
      <c r="E79" s="999"/>
      <c r="F79" s="999"/>
      <c r="G79" s="1000"/>
      <c r="H79" s="998"/>
      <c r="I79" s="999"/>
      <c r="J79" s="999"/>
      <c r="K79" s="999"/>
      <c r="L79" s="1000"/>
    </row>
    <row r="80" spans="2:12" x14ac:dyDescent="0.25">
      <c r="B80" s="998"/>
      <c r="C80" s="999"/>
      <c r="D80" s="999"/>
      <c r="E80" s="999"/>
      <c r="F80" s="999"/>
      <c r="G80" s="1000"/>
      <c r="H80" s="998"/>
      <c r="I80" s="999"/>
      <c r="J80" s="999"/>
      <c r="K80" s="999"/>
      <c r="L80" s="1000"/>
    </row>
    <row r="81" spans="2:12" x14ac:dyDescent="0.25">
      <c r="B81" s="998"/>
      <c r="C81" s="999"/>
      <c r="D81" s="999"/>
      <c r="E81" s="999"/>
      <c r="F81" s="999"/>
      <c r="G81" s="1000"/>
      <c r="H81" s="998"/>
      <c r="I81" s="999"/>
      <c r="J81" s="999"/>
      <c r="K81" s="999"/>
      <c r="L81" s="1000"/>
    </row>
    <row r="82" spans="2:12" x14ac:dyDescent="0.25">
      <c r="B82" s="998"/>
      <c r="C82" s="999"/>
      <c r="D82" s="999"/>
      <c r="E82" s="999"/>
      <c r="F82" s="999"/>
      <c r="G82" s="1000"/>
      <c r="H82" s="998"/>
      <c r="I82" s="999"/>
      <c r="J82" s="999"/>
      <c r="K82" s="999"/>
      <c r="L82" s="1000"/>
    </row>
    <row r="83" spans="2:12" x14ac:dyDescent="0.25">
      <c r="B83" s="998"/>
      <c r="C83" s="999"/>
      <c r="D83" s="999"/>
      <c r="E83" s="999"/>
      <c r="F83" s="999"/>
      <c r="G83" s="1000"/>
      <c r="H83" s="998"/>
      <c r="I83" s="999"/>
      <c r="J83" s="999"/>
      <c r="K83" s="999"/>
      <c r="L83" s="1000"/>
    </row>
    <row r="84" spans="2:12" x14ac:dyDescent="0.25">
      <c r="B84" s="998"/>
      <c r="C84" s="999"/>
      <c r="D84" s="999"/>
      <c r="E84" s="999"/>
      <c r="F84" s="999"/>
      <c r="G84" s="1000"/>
      <c r="H84" s="998"/>
      <c r="I84" s="999"/>
      <c r="J84" s="999"/>
      <c r="K84" s="999"/>
      <c r="L84" s="1000"/>
    </row>
    <row r="85" spans="2:12" ht="15" customHeight="1" x14ac:dyDescent="0.25">
      <c r="B85" s="1146">
        <v>9</v>
      </c>
      <c r="C85" s="1147"/>
      <c r="D85" s="1147"/>
      <c r="E85" s="1147"/>
      <c r="F85" s="1147"/>
      <c r="G85" s="1148"/>
      <c r="H85" s="1146">
        <v>10</v>
      </c>
      <c r="I85" s="1147"/>
      <c r="J85" s="1147"/>
      <c r="K85" s="1147"/>
      <c r="L85" s="1148"/>
    </row>
    <row r="86" spans="2:12" ht="15.75" thickBot="1" x14ac:dyDescent="0.3">
      <c r="B86" s="1149"/>
      <c r="C86" s="1150"/>
      <c r="D86" s="1150"/>
      <c r="E86" s="1150"/>
      <c r="F86" s="1150"/>
      <c r="G86" s="1151"/>
      <c r="H86" s="1149"/>
      <c r="I86" s="1150"/>
      <c r="J86" s="1150"/>
      <c r="K86" s="1150"/>
      <c r="L86" s="1151"/>
    </row>
    <row r="87" spans="2:12" x14ac:dyDescent="0.25">
      <c r="B87" s="995" t="s">
        <v>547</v>
      </c>
      <c r="C87" s="996"/>
      <c r="D87" s="996"/>
      <c r="E87" s="996"/>
      <c r="F87" s="996"/>
      <c r="G87" s="997"/>
      <c r="H87" s="995" t="s">
        <v>548</v>
      </c>
      <c r="I87" s="996"/>
      <c r="J87" s="996"/>
      <c r="K87" s="996"/>
      <c r="L87" s="997"/>
    </row>
    <row r="88" spans="2:12" x14ac:dyDescent="0.25">
      <c r="B88" s="998"/>
      <c r="C88" s="999"/>
      <c r="D88" s="999"/>
      <c r="E88" s="999"/>
      <c r="F88" s="999"/>
      <c r="G88" s="1000"/>
      <c r="H88" s="998"/>
      <c r="I88" s="999"/>
      <c r="J88" s="999"/>
      <c r="K88" s="999"/>
      <c r="L88" s="1000"/>
    </row>
    <row r="89" spans="2:12" x14ac:dyDescent="0.25">
      <c r="B89" s="998"/>
      <c r="C89" s="999"/>
      <c r="D89" s="999"/>
      <c r="E89" s="999"/>
      <c r="F89" s="999"/>
      <c r="G89" s="1000"/>
      <c r="H89" s="998"/>
      <c r="I89" s="999"/>
      <c r="J89" s="999"/>
      <c r="K89" s="999"/>
      <c r="L89" s="1000"/>
    </row>
    <row r="90" spans="2:12" x14ac:dyDescent="0.25">
      <c r="B90" s="998"/>
      <c r="C90" s="999"/>
      <c r="D90" s="999"/>
      <c r="E90" s="999"/>
      <c r="F90" s="999"/>
      <c r="G90" s="1000"/>
      <c r="H90" s="998"/>
      <c r="I90" s="999"/>
      <c r="J90" s="999"/>
      <c r="K90" s="999"/>
      <c r="L90" s="1000"/>
    </row>
    <row r="91" spans="2:12" x14ac:dyDescent="0.25">
      <c r="B91" s="998"/>
      <c r="C91" s="999"/>
      <c r="D91" s="999"/>
      <c r="E91" s="999"/>
      <c r="F91" s="999"/>
      <c r="G91" s="1000"/>
      <c r="H91" s="998"/>
      <c r="I91" s="999"/>
      <c r="J91" s="999"/>
      <c r="K91" s="999"/>
      <c r="L91" s="1000"/>
    </row>
    <row r="92" spans="2:12" x14ac:dyDescent="0.25">
      <c r="B92" s="998"/>
      <c r="C92" s="999"/>
      <c r="D92" s="999"/>
      <c r="E92" s="999"/>
      <c r="F92" s="999"/>
      <c r="G92" s="1000"/>
      <c r="H92" s="998"/>
      <c r="I92" s="999"/>
      <c r="J92" s="999"/>
      <c r="K92" s="999"/>
      <c r="L92" s="1000"/>
    </row>
    <row r="93" spans="2:12" x14ac:dyDescent="0.25">
      <c r="B93" s="998"/>
      <c r="C93" s="999"/>
      <c r="D93" s="999"/>
      <c r="E93" s="999"/>
      <c r="F93" s="999"/>
      <c r="G93" s="1000"/>
      <c r="H93" s="998"/>
      <c r="I93" s="999"/>
      <c r="J93" s="999"/>
      <c r="K93" s="999"/>
      <c r="L93" s="1000"/>
    </row>
    <row r="94" spans="2:12" x14ac:dyDescent="0.25">
      <c r="B94" s="998"/>
      <c r="C94" s="999"/>
      <c r="D94" s="999"/>
      <c r="E94" s="999"/>
      <c r="F94" s="999"/>
      <c r="G94" s="1000"/>
      <c r="H94" s="998"/>
      <c r="I94" s="999"/>
      <c r="J94" s="999"/>
      <c r="K94" s="999"/>
      <c r="L94" s="1000"/>
    </row>
    <row r="95" spans="2:12" x14ac:dyDescent="0.25">
      <c r="B95" s="998"/>
      <c r="C95" s="999"/>
      <c r="D95" s="999"/>
      <c r="E95" s="999"/>
      <c r="F95" s="999"/>
      <c r="G95" s="1000"/>
      <c r="H95" s="998"/>
      <c r="I95" s="999"/>
      <c r="J95" s="999"/>
      <c r="K95" s="999"/>
      <c r="L95" s="1000"/>
    </row>
    <row r="96" spans="2:12" x14ac:dyDescent="0.25">
      <c r="B96" s="998"/>
      <c r="C96" s="999"/>
      <c r="D96" s="999"/>
      <c r="E96" s="999"/>
      <c r="F96" s="999"/>
      <c r="G96" s="1000"/>
      <c r="H96" s="998"/>
      <c r="I96" s="999"/>
      <c r="J96" s="999"/>
      <c r="K96" s="999"/>
      <c r="L96" s="1000"/>
    </row>
    <row r="97" spans="2:12" x14ac:dyDescent="0.25">
      <c r="B97" s="998"/>
      <c r="C97" s="999"/>
      <c r="D97" s="999"/>
      <c r="E97" s="999"/>
      <c r="F97" s="999"/>
      <c r="G97" s="1000"/>
      <c r="H97" s="998"/>
      <c r="I97" s="999"/>
      <c r="J97" s="999"/>
      <c r="K97" s="999"/>
      <c r="L97" s="1000"/>
    </row>
    <row r="98" spans="2:12" x14ac:dyDescent="0.25">
      <c r="B98" s="998"/>
      <c r="C98" s="999"/>
      <c r="D98" s="999"/>
      <c r="E98" s="999"/>
      <c r="F98" s="999"/>
      <c r="G98" s="1000"/>
      <c r="H98" s="998"/>
      <c r="I98" s="999"/>
      <c r="J98" s="999"/>
      <c r="K98" s="999"/>
      <c r="L98" s="1000"/>
    </row>
    <row r="99" spans="2:12" x14ac:dyDescent="0.25">
      <c r="B99" s="998"/>
      <c r="C99" s="999"/>
      <c r="D99" s="999"/>
      <c r="E99" s="999"/>
      <c r="F99" s="999"/>
      <c r="G99" s="1000"/>
      <c r="H99" s="998"/>
      <c r="I99" s="999"/>
      <c r="J99" s="999"/>
      <c r="K99" s="999"/>
      <c r="L99" s="1000"/>
    </row>
    <row r="100" spans="2:12" x14ac:dyDescent="0.25">
      <c r="B100" s="998"/>
      <c r="C100" s="999"/>
      <c r="D100" s="999"/>
      <c r="E100" s="999"/>
      <c r="F100" s="999"/>
      <c r="G100" s="1000"/>
      <c r="H100" s="998"/>
      <c r="I100" s="999"/>
      <c r="J100" s="999"/>
      <c r="K100" s="999"/>
      <c r="L100" s="1000"/>
    </row>
    <row r="101" spans="2:12" ht="15" customHeight="1" x14ac:dyDescent="0.25">
      <c r="B101" s="1146">
        <v>11</v>
      </c>
      <c r="C101" s="1147"/>
      <c r="D101" s="1147"/>
      <c r="E101" s="1147"/>
      <c r="F101" s="1147"/>
      <c r="G101" s="1148"/>
      <c r="H101" s="1146">
        <v>12</v>
      </c>
      <c r="I101" s="1147"/>
      <c r="J101" s="1147"/>
      <c r="K101" s="1147"/>
      <c r="L101" s="1148"/>
    </row>
    <row r="102" spans="2:12" ht="15.75" thickBot="1" x14ac:dyDescent="0.3">
      <c r="B102" s="1149"/>
      <c r="C102" s="1150"/>
      <c r="D102" s="1150"/>
      <c r="E102" s="1150"/>
      <c r="F102" s="1150"/>
      <c r="G102" s="1151"/>
      <c r="H102" s="1149"/>
      <c r="I102" s="1150"/>
      <c r="J102" s="1150"/>
      <c r="K102" s="1150"/>
      <c r="L102" s="1151"/>
    </row>
    <row r="103" spans="2:12" ht="120" customHeight="1" thickBot="1" x14ac:dyDescent="0.3">
      <c r="B103" s="1180" t="s">
        <v>1251</v>
      </c>
      <c r="C103" s="1181"/>
      <c r="D103" s="1181"/>
      <c r="E103" s="1181"/>
      <c r="F103" s="1181"/>
      <c r="G103" s="1181"/>
      <c r="H103" s="1181"/>
      <c r="I103" s="1181"/>
      <c r="J103" s="1181"/>
      <c r="K103" s="1181"/>
      <c r="L103" s="1182"/>
    </row>
    <row r="104" spans="2:12" x14ac:dyDescent="0.25">
      <c r="B104" s="995" t="s">
        <v>547</v>
      </c>
      <c r="C104" s="996"/>
      <c r="D104" s="996"/>
      <c r="E104" s="996"/>
      <c r="F104" s="996"/>
      <c r="G104" s="997"/>
      <c r="H104" s="995" t="s">
        <v>548</v>
      </c>
      <c r="I104" s="996"/>
      <c r="J104" s="996"/>
      <c r="K104" s="996"/>
      <c r="L104" s="997"/>
    </row>
    <row r="105" spans="2:12" x14ac:dyDescent="0.25">
      <c r="B105" s="998"/>
      <c r="C105" s="999"/>
      <c r="D105" s="999"/>
      <c r="E105" s="999"/>
      <c r="F105" s="999"/>
      <c r="G105" s="1000"/>
      <c r="H105" s="998"/>
      <c r="I105" s="999"/>
      <c r="J105" s="999"/>
      <c r="K105" s="999"/>
      <c r="L105" s="1000"/>
    </row>
    <row r="106" spans="2:12" x14ac:dyDescent="0.25">
      <c r="B106" s="998"/>
      <c r="C106" s="999"/>
      <c r="D106" s="999"/>
      <c r="E106" s="999"/>
      <c r="F106" s="999"/>
      <c r="G106" s="1000"/>
      <c r="H106" s="998"/>
      <c r="I106" s="999"/>
      <c r="J106" s="999"/>
      <c r="K106" s="999"/>
      <c r="L106" s="1000"/>
    </row>
    <row r="107" spans="2:12" x14ac:dyDescent="0.25">
      <c r="B107" s="998"/>
      <c r="C107" s="999"/>
      <c r="D107" s="999"/>
      <c r="E107" s="999"/>
      <c r="F107" s="999"/>
      <c r="G107" s="1000"/>
      <c r="H107" s="998"/>
      <c r="I107" s="999"/>
      <c r="J107" s="999"/>
      <c r="K107" s="999"/>
      <c r="L107" s="1000"/>
    </row>
    <row r="108" spans="2:12" x14ac:dyDescent="0.25">
      <c r="B108" s="998"/>
      <c r="C108" s="999"/>
      <c r="D108" s="999"/>
      <c r="E108" s="999"/>
      <c r="F108" s="999"/>
      <c r="G108" s="1000"/>
      <c r="H108" s="998"/>
      <c r="I108" s="999"/>
      <c r="J108" s="999"/>
      <c r="K108" s="999"/>
      <c r="L108" s="1000"/>
    </row>
    <row r="109" spans="2:12" x14ac:dyDescent="0.25">
      <c r="B109" s="998"/>
      <c r="C109" s="999"/>
      <c r="D109" s="999"/>
      <c r="E109" s="999"/>
      <c r="F109" s="999"/>
      <c r="G109" s="1000"/>
      <c r="H109" s="998"/>
      <c r="I109" s="999"/>
      <c r="J109" s="999"/>
      <c r="K109" s="999"/>
      <c r="L109" s="1000"/>
    </row>
    <row r="110" spans="2:12" x14ac:dyDescent="0.25">
      <c r="B110" s="998"/>
      <c r="C110" s="999"/>
      <c r="D110" s="999"/>
      <c r="E110" s="999"/>
      <c r="F110" s="999"/>
      <c r="G110" s="1000"/>
      <c r="H110" s="998"/>
      <c r="I110" s="999"/>
      <c r="J110" s="999"/>
      <c r="K110" s="999"/>
      <c r="L110" s="1000"/>
    </row>
    <row r="111" spans="2:12" x14ac:dyDescent="0.25">
      <c r="B111" s="998"/>
      <c r="C111" s="999"/>
      <c r="D111" s="999"/>
      <c r="E111" s="999"/>
      <c r="F111" s="999"/>
      <c r="G111" s="1000"/>
      <c r="H111" s="998"/>
      <c r="I111" s="999"/>
      <c r="J111" s="999"/>
      <c r="K111" s="999"/>
      <c r="L111" s="1000"/>
    </row>
    <row r="112" spans="2:12" x14ac:dyDescent="0.25">
      <c r="B112" s="998"/>
      <c r="C112" s="999"/>
      <c r="D112" s="999"/>
      <c r="E112" s="999"/>
      <c r="F112" s="999"/>
      <c r="G112" s="1000"/>
      <c r="H112" s="998"/>
      <c r="I112" s="999"/>
      <c r="J112" s="999"/>
      <c r="K112" s="999"/>
      <c r="L112" s="1000"/>
    </row>
    <row r="113" spans="2:12" x14ac:dyDescent="0.25">
      <c r="B113" s="998"/>
      <c r="C113" s="999"/>
      <c r="D113" s="999"/>
      <c r="E113" s="999"/>
      <c r="F113" s="999"/>
      <c r="G113" s="1000"/>
      <c r="H113" s="998"/>
      <c r="I113" s="999"/>
      <c r="J113" s="999"/>
      <c r="K113" s="999"/>
      <c r="L113" s="1000"/>
    </row>
    <row r="114" spans="2:12" x14ac:dyDescent="0.25">
      <c r="B114" s="998"/>
      <c r="C114" s="999"/>
      <c r="D114" s="999"/>
      <c r="E114" s="999"/>
      <c r="F114" s="999"/>
      <c r="G114" s="1000"/>
      <c r="H114" s="998"/>
      <c r="I114" s="999"/>
      <c r="J114" s="999"/>
      <c r="K114" s="999"/>
      <c r="L114" s="1000"/>
    </row>
    <row r="115" spans="2:12" x14ac:dyDescent="0.25">
      <c r="B115" s="998"/>
      <c r="C115" s="999"/>
      <c r="D115" s="999"/>
      <c r="E115" s="999"/>
      <c r="F115" s="999"/>
      <c r="G115" s="1000"/>
      <c r="H115" s="998"/>
      <c r="I115" s="999"/>
      <c r="J115" s="999"/>
      <c r="K115" s="999"/>
      <c r="L115" s="1000"/>
    </row>
    <row r="116" spans="2:12" x14ac:dyDescent="0.25">
      <c r="B116" s="998"/>
      <c r="C116" s="999"/>
      <c r="D116" s="999"/>
      <c r="E116" s="999"/>
      <c r="F116" s="999"/>
      <c r="G116" s="1000"/>
      <c r="H116" s="998"/>
      <c r="I116" s="999"/>
      <c r="J116" s="999"/>
      <c r="K116" s="999"/>
      <c r="L116" s="1000"/>
    </row>
    <row r="117" spans="2:12" x14ac:dyDescent="0.25">
      <c r="B117" s="998"/>
      <c r="C117" s="999"/>
      <c r="D117" s="999"/>
      <c r="E117" s="999"/>
      <c r="F117" s="999"/>
      <c r="G117" s="1000"/>
      <c r="H117" s="998"/>
      <c r="I117" s="999"/>
      <c r="J117" s="999"/>
      <c r="K117" s="999"/>
      <c r="L117" s="1000"/>
    </row>
    <row r="118" spans="2:12" ht="15" customHeight="1" x14ac:dyDescent="0.25">
      <c r="B118" s="1146">
        <v>13</v>
      </c>
      <c r="C118" s="1147"/>
      <c r="D118" s="1147"/>
      <c r="E118" s="1147"/>
      <c r="F118" s="1147"/>
      <c r="G118" s="1148"/>
      <c r="H118" s="1146">
        <v>14</v>
      </c>
      <c r="I118" s="1147"/>
      <c r="J118" s="1147"/>
      <c r="K118" s="1147"/>
      <c r="L118" s="1148"/>
    </row>
    <row r="119" spans="2:12" ht="15.75" thickBot="1" x14ac:dyDescent="0.3">
      <c r="B119" s="1149"/>
      <c r="C119" s="1150"/>
      <c r="D119" s="1150"/>
      <c r="E119" s="1150"/>
      <c r="F119" s="1150"/>
      <c r="G119" s="1151"/>
      <c r="H119" s="1149"/>
      <c r="I119" s="1150"/>
      <c r="J119" s="1150"/>
      <c r="K119" s="1150"/>
      <c r="L119" s="1151"/>
    </row>
    <row r="120" spans="2:12" ht="14.25" customHeight="1" x14ac:dyDescent="0.25">
      <c r="B120" s="995" t="s">
        <v>547</v>
      </c>
      <c r="C120" s="996"/>
      <c r="D120" s="996"/>
      <c r="E120" s="996"/>
      <c r="F120" s="996"/>
      <c r="G120" s="997"/>
      <c r="H120" s="995" t="s">
        <v>548</v>
      </c>
      <c r="I120" s="996"/>
      <c r="J120" s="996"/>
      <c r="K120" s="996"/>
      <c r="L120" s="997"/>
    </row>
    <row r="121" spans="2:12" x14ac:dyDescent="0.25">
      <c r="B121" s="998"/>
      <c r="C121" s="999"/>
      <c r="D121" s="999"/>
      <c r="E121" s="999"/>
      <c r="F121" s="999"/>
      <c r="G121" s="1000"/>
      <c r="H121" s="998"/>
      <c r="I121" s="999"/>
      <c r="J121" s="999"/>
      <c r="K121" s="999"/>
      <c r="L121" s="1000"/>
    </row>
    <row r="122" spans="2:12" x14ac:dyDescent="0.25">
      <c r="B122" s="998"/>
      <c r="C122" s="999"/>
      <c r="D122" s="999"/>
      <c r="E122" s="999"/>
      <c r="F122" s="999"/>
      <c r="G122" s="1000"/>
      <c r="H122" s="998"/>
      <c r="I122" s="999"/>
      <c r="J122" s="999"/>
      <c r="K122" s="999"/>
      <c r="L122" s="1000"/>
    </row>
    <row r="123" spans="2:12" x14ac:dyDescent="0.25">
      <c r="B123" s="998"/>
      <c r="C123" s="999"/>
      <c r="D123" s="999"/>
      <c r="E123" s="999"/>
      <c r="F123" s="999"/>
      <c r="G123" s="1000"/>
      <c r="H123" s="998"/>
      <c r="I123" s="999"/>
      <c r="J123" s="999"/>
      <c r="K123" s="999"/>
      <c r="L123" s="1000"/>
    </row>
    <row r="124" spans="2:12" x14ac:dyDescent="0.25">
      <c r="B124" s="998"/>
      <c r="C124" s="999"/>
      <c r="D124" s="999"/>
      <c r="E124" s="999"/>
      <c r="F124" s="999"/>
      <c r="G124" s="1000"/>
      <c r="H124" s="998"/>
      <c r="I124" s="999"/>
      <c r="J124" s="999"/>
      <c r="K124" s="999"/>
      <c r="L124" s="1000"/>
    </row>
    <row r="125" spans="2:12" x14ac:dyDescent="0.25">
      <c r="B125" s="998"/>
      <c r="C125" s="999"/>
      <c r="D125" s="999"/>
      <c r="E125" s="999"/>
      <c r="F125" s="999"/>
      <c r="G125" s="1000"/>
      <c r="H125" s="998"/>
      <c r="I125" s="999"/>
      <c r="J125" s="999"/>
      <c r="K125" s="999"/>
      <c r="L125" s="1000"/>
    </row>
    <row r="126" spans="2:12" x14ac:dyDescent="0.25">
      <c r="B126" s="998"/>
      <c r="C126" s="999"/>
      <c r="D126" s="999"/>
      <c r="E126" s="999"/>
      <c r="F126" s="999"/>
      <c r="G126" s="1000"/>
      <c r="H126" s="998"/>
      <c r="I126" s="999"/>
      <c r="J126" s="999"/>
      <c r="K126" s="999"/>
      <c r="L126" s="1000"/>
    </row>
    <row r="127" spans="2:12" x14ac:dyDescent="0.25">
      <c r="B127" s="998"/>
      <c r="C127" s="999"/>
      <c r="D127" s="999"/>
      <c r="E127" s="999"/>
      <c r="F127" s="999"/>
      <c r="G127" s="1000"/>
      <c r="H127" s="998"/>
      <c r="I127" s="999"/>
      <c r="J127" s="999"/>
      <c r="K127" s="999"/>
      <c r="L127" s="1000"/>
    </row>
    <row r="128" spans="2:12" x14ac:dyDescent="0.25">
      <c r="B128" s="998"/>
      <c r="C128" s="999"/>
      <c r="D128" s="999"/>
      <c r="E128" s="999"/>
      <c r="F128" s="999"/>
      <c r="G128" s="1000"/>
      <c r="H128" s="998"/>
      <c r="I128" s="999"/>
      <c r="J128" s="999"/>
      <c r="K128" s="999"/>
      <c r="L128" s="1000"/>
    </row>
    <row r="129" spans="2:12" x14ac:dyDescent="0.25">
      <c r="B129" s="998"/>
      <c r="C129" s="999"/>
      <c r="D129" s="999"/>
      <c r="E129" s="999"/>
      <c r="F129" s="999"/>
      <c r="G129" s="1000"/>
      <c r="H129" s="998"/>
      <c r="I129" s="999"/>
      <c r="J129" s="999"/>
      <c r="K129" s="999"/>
      <c r="L129" s="1000"/>
    </row>
    <row r="130" spans="2:12" x14ac:dyDescent="0.25">
      <c r="B130" s="998"/>
      <c r="C130" s="999"/>
      <c r="D130" s="999"/>
      <c r="E130" s="999"/>
      <c r="F130" s="999"/>
      <c r="G130" s="1000"/>
      <c r="H130" s="998"/>
      <c r="I130" s="999"/>
      <c r="J130" s="999"/>
      <c r="K130" s="999"/>
      <c r="L130" s="1000"/>
    </row>
    <row r="131" spans="2:12" x14ac:dyDescent="0.25">
      <c r="B131" s="998"/>
      <c r="C131" s="999"/>
      <c r="D131" s="999"/>
      <c r="E131" s="999"/>
      <c r="F131" s="999"/>
      <c r="G131" s="1000"/>
      <c r="H131" s="998"/>
      <c r="I131" s="999"/>
      <c r="J131" s="999"/>
      <c r="K131" s="999"/>
      <c r="L131" s="1000"/>
    </row>
    <row r="132" spans="2:12" x14ac:dyDescent="0.25">
      <c r="B132" s="998"/>
      <c r="C132" s="999"/>
      <c r="D132" s="999"/>
      <c r="E132" s="999"/>
      <c r="F132" s="999"/>
      <c r="G132" s="1000"/>
      <c r="H132" s="998"/>
      <c r="I132" s="999"/>
      <c r="J132" s="999"/>
      <c r="K132" s="999"/>
      <c r="L132" s="1000"/>
    </row>
    <row r="133" spans="2:12" x14ac:dyDescent="0.25">
      <c r="B133" s="998"/>
      <c r="C133" s="999"/>
      <c r="D133" s="999"/>
      <c r="E133" s="999"/>
      <c r="F133" s="999"/>
      <c r="G133" s="1000"/>
      <c r="H133" s="998"/>
      <c r="I133" s="999"/>
      <c r="J133" s="999"/>
      <c r="K133" s="999"/>
      <c r="L133" s="1000"/>
    </row>
    <row r="134" spans="2:12" ht="15" customHeight="1" x14ac:dyDescent="0.25">
      <c r="B134" s="1146">
        <v>15</v>
      </c>
      <c r="C134" s="1147"/>
      <c r="D134" s="1147"/>
      <c r="E134" s="1147"/>
      <c r="F134" s="1147"/>
      <c r="G134" s="1148"/>
      <c r="H134" s="1146">
        <v>16</v>
      </c>
      <c r="I134" s="1147"/>
      <c r="J134" s="1147"/>
      <c r="K134" s="1147"/>
      <c r="L134" s="1148"/>
    </row>
    <row r="135" spans="2:12" ht="15.75" thickBot="1" x14ac:dyDescent="0.3">
      <c r="B135" s="1149"/>
      <c r="C135" s="1150"/>
      <c r="D135" s="1150"/>
      <c r="E135" s="1150"/>
      <c r="F135" s="1150"/>
      <c r="G135" s="1151"/>
      <c r="H135" s="1149"/>
      <c r="I135" s="1150"/>
      <c r="J135" s="1150"/>
      <c r="K135" s="1150"/>
      <c r="L135" s="1151"/>
    </row>
    <row r="136" spans="2:12" ht="14.25" customHeight="1" x14ac:dyDescent="0.25">
      <c r="B136" s="995" t="s">
        <v>547</v>
      </c>
      <c r="C136" s="996"/>
      <c r="D136" s="996"/>
      <c r="E136" s="996"/>
      <c r="F136" s="996"/>
      <c r="G136" s="997"/>
      <c r="H136" s="995" t="s">
        <v>548</v>
      </c>
      <c r="I136" s="996"/>
      <c r="J136" s="996"/>
      <c r="K136" s="996"/>
      <c r="L136" s="997"/>
    </row>
    <row r="137" spans="2:12" x14ac:dyDescent="0.25">
      <c r="B137" s="998"/>
      <c r="C137" s="999"/>
      <c r="D137" s="999"/>
      <c r="E137" s="999"/>
      <c r="F137" s="999"/>
      <c r="G137" s="1000"/>
      <c r="H137" s="998"/>
      <c r="I137" s="999"/>
      <c r="J137" s="999"/>
      <c r="K137" s="999"/>
      <c r="L137" s="1000"/>
    </row>
    <row r="138" spans="2:12" x14ac:dyDescent="0.25">
      <c r="B138" s="998"/>
      <c r="C138" s="999"/>
      <c r="D138" s="999"/>
      <c r="E138" s="999"/>
      <c r="F138" s="999"/>
      <c r="G138" s="1000"/>
      <c r="H138" s="998"/>
      <c r="I138" s="999"/>
      <c r="J138" s="999"/>
      <c r="K138" s="999"/>
      <c r="L138" s="1000"/>
    </row>
    <row r="139" spans="2:12" x14ac:dyDescent="0.25">
      <c r="B139" s="998"/>
      <c r="C139" s="999"/>
      <c r="D139" s="999"/>
      <c r="E139" s="999"/>
      <c r="F139" s="999"/>
      <c r="G139" s="1000"/>
      <c r="H139" s="998"/>
      <c r="I139" s="999"/>
      <c r="J139" s="999"/>
      <c r="K139" s="999"/>
      <c r="L139" s="1000"/>
    </row>
    <row r="140" spans="2:12" x14ac:dyDescent="0.25">
      <c r="B140" s="998"/>
      <c r="C140" s="999"/>
      <c r="D140" s="999"/>
      <c r="E140" s="999"/>
      <c r="F140" s="999"/>
      <c r="G140" s="1000"/>
      <c r="H140" s="998"/>
      <c r="I140" s="999"/>
      <c r="J140" s="999"/>
      <c r="K140" s="999"/>
      <c r="L140" s="1000"/>
    </row>
    <row r="141" spans="2:12" x14ac:dyDescent="0.25">
      <c r="B141" s="998"/>
      <c r="C141" s="999"/>
      <c r="D141" s="999"/>
      <c r="E141" s="999"/>
      <c r="F141" s="999"/>
      <c r="G141" s="1000"/>
      <c r="H141" s="998"/>
      <c r="I141" s="999"/>
      <c r="J141" s="999"/>
      <c r="K141" s="999"/>
      <c r="L141" s="1000"/>
    </row>
    <row r="142" spans="2:12" x14ac:dyDescent="0.25">
      <c r="B142" s="998"/>
      <c r="C142" s="999"/>
      <c r="D142" s="999"/>
      <c r="E142" s="999"/>
      <c r="F142" s="999"/>
      <c r="G142" s="1000"/>
      <c r="H142" s="998"/>
      <c r="I142" s="999"/>
      <c r="J142" s="999"/>
      <c r="K142" s="999"/>
      <c r="L142" s="1000"/>
    </row>
    <row r="143" spans="2:12" x14ac:dyDescent="0.25">
      <c r="B143" s="998"/>
      <c r="C143" s="999"/>
      <c r="D143" s="999"/>
      <c r="E143" s="999"/>
      <c r="F143" s="999"/>
      <c r="G143" s="1000"/>
      <c r="H143" s="998"/>
      <c r="I143" s="999"/>
      <c r="J143" s="999"/>
      <c r="K143" s="999"/>
      <c r="L143" s="1000"/>
    </row>
    <row r="144" spans="2:12" x14ac:dyDescent="0.25">
      <c r="B144" s="998"/>
      <c r="C144" s="999"/>
      <c r="D144" s="999"/>
      <c r="E144" s="999"/>
      <c r="F144" s="999"/>
      <c r="G144" s="1000"/>
      <c r="H144" s="998"/>
      <c r="I144" s="999"/>
      <c r="J144" s="999"/>
      <c r="K144" s="999"/>
      <c r="L144" s="1000"/>
    </row>
    <row r="145" spans="2:12" x14ac:dyDescent="0.25">
      <c r="B145" s="998"/>
      <c r="C145" s="999"/>
      <c r="D145" s="999"/>
      <c r="E145" s="999"/>
      <c r="F145" s="999"/>
      <c r="G145" s="1000"/>
      <c r="H145" s="998"/>
      <c r="I145" s="999"/>
      <c r="J145" s="999"/>
      <c r="K145" s="999"/>
      <c r="L145" s="1000"/>
    </row>
    <row r="146" spans="2:12" x14ac:dyDescent="0.25">
      <c r="B146" s="998"/>
      <c r="C146" s="999"/>
      <c r="D146" s="999"/>
      <c r="E146" s="999"/>
      <c r="F146" s="999"/>
      <c r="G146" s="1000"/>
      <c r="H146" s="998"/>
      <c r="I146" s="999"/>
      <c r="J146" s="999"/>
      <c r="K146" s="999"/>
      <c r="L146" s="1000"/>
    </row>
    <row r="147" spans="2:12" x14ac:dyDescent="0.25">
      <c r="B147" s="998"/>
      <c r="C147" s="999"/>
      <c r="D147" s="999"/>
      <c r="E147" s="999"/>
      <c r="F147" s="999"/>
      <c r="G147" s="1000"/>
      <c r="H147" s="998"/>
      <c r="I147" s="999"/>
      <c r="J147" s="999"/>
      <c r="K147" s="999"/>
      <c r="L147" s="1000"/>
    </row>
    <row r="148" spans="2:12" x14ac:dyDescent="0.25">
      <c r="B148" s="998"/>
      <c r="C148" s="999"/>
      <c r="D148" s="999"/>
      <c r="E148" s="999"/>
      <c r="F148" s="999"/>
      <c r="G148" s="1000"/>
      <c r="H148" s="998"/>
      <c r="I148" s="999"/>
      <c r="J148" s="999"/>
      <c r="K148" s="999"/>
      <c r="L148" s="1000"/>
    </row>
    <row r="149" spans="2:12" x14ac:dyDescent="0.25">
      <c r="B149" s="998"/>
      <c r="C149" s="999"/>
      <c r="D149" s="999"/>
      <c r="E149" s="999"/>
      <c r="F149" s="999"/>
      <c r="G149" s="1000"/>
      <c r="H149" s="998"/>
      <c r="I149" s="999"/>
      <c r="J149" s="999"/>
      <c r="K149" s="999"/>
      <c r="L149" s="1000"/>
    </row>
    <row r="150" spans="2:12" ht="15" customHeight="1" x14ac:dyDescent="0.25">
      <c r="B150" s="1146">
        <v>18</v>
      </c>
      <c r="C150" s="1147"/>
      <c r="D150" s="1147"/>
      <c r="E150" s="1147"/>
      <c r="F150" s="1147"/>
      <c r="G150" s="1148"/>
      <c r="H150" s="1146">
        <v>19</v>
      </c>
      <c r="I150" s="1147"/>
      <c r="J150" s="1147"/>
      <c r="K150" s="1147"/>
      <c r="L150" s="1148"/>
    </row>
    <row r="151" spans="2:12" ht="15.75" thickBot="1" x14ac:dyDescent="0.3">
      <c r="B151" s="1149"/>
      <c r="C151" s="1150"/>
      <c r="D151" s="1150"/>
      <c r="E151" s="1150"/>
      <c r="F151" s="1150"/>
      <c r="G151" s="1151"/>
      <c r="H151" s="1149"/>
      <c r="I151" s="1150"/>
      <c r="J151" s="1150"/>
      <c r="K151" s="1150"/>
      <c r="L151" s="1151"/>
    </row>
    <row r="152" spans="2:12" ht="14.25" customHeight="1" x14ac:dyDescent="0.25">
      <c r="B152" s="995" t="s">
        <v>547</v>
      </c>
      <c r="C152" s="996"/>
      <c r="D152" s="996"/>
      <c r="E152" s="996"/>
      <c r="F152" s="996"/>
      <c r="G152" s="997"/>
      <c r="H152" s="995" t="s">
        <v>548</v>
      </c>
      <c r="I152" s="996"/>
      <c r="J152" s="996"/>
      <c r="K152" s="996"/>
      <c r="L152" s="997"/>
    </row>
    <row r="153" spans="2:12" x14ac:dyDescent="0.25">
      <c r="B153" s="998"/>
      <c r="C153" s="999"/>
      <c r="D153" s="999"/>
      <c r="E153" s="999"/>
      <c r="F153" s="999"/>
      <c r="G153" s="1000"/>
      <c r="H153" s="998"/>
      <c r="I153" s="999"/>
      <c r="J153" s="999"/>
      <c r="K153" s="999"/>
      <c r="L153" s="1000"/>
    </row>
    <row r="154" spans="2:12" x14ac:dyDescent="0.25">
      <c r="B154" s="998"/>
      <c r="C154" s="999"/>
      <c r="D154" s="999"/>
      <c r="E154" s="999"/>
      <c r="F154" s="999"/>
      <c r="G154" s="1000"/>
      <c r="H154" s="998"/>
      <c r="I154" s="999"/>
      <c r="J154" s="999"/>
      <c r="K154" s="999"/>
      <c r="L154" s="1000"/>
    </row>
    <row r="155" spans="2:12" x14ac:dyDescent="0.25">
      <c r="B155" s="998"/>
      <c r="C155" s="999"/>
      <c r="D155" s="999"/>
      <c r="E155" s="999"/>
      <c r="F155" s="999"/>
      <c r="G155" s="1000"/>
      <c r="H155" s="998"/>
      <c r="I155" s="999"/>
      <c r="J155" s="999"/>
      <c r="K155" s="999"/>
      <c r="L155" s="1000"/>
    </row>
    <row r="156" spans="2:12" x14ac:dyDescent="0.25">
      <c r="B156" s="998"/>
      <c r="C156" s="999"/>
      <c r="D156" s="999"/>
      <c r="E156" s="999"/>
      <c r="F156" s="999"/>
      <c r="G156" s="1000"/>
      <c r="H156" s="998"/>
      <c r="I156" s="999"/>
      <c r="J156" s="999"/>
      <c r="K156" s="999"/>
      <c r="L156" s="1000"/>
    </row>
    <row r="157" spans="2:12" x14ac:dyDescent="0.25">
      <c r="B157" s="998"/>
      <c r="C157" s="999"/>
      <c r="D157" s="999"/>
      <c r="E157" s="999"/>
      <c r="F157" s="999"/>
      <c r="G157" s="1000"/>
      <c r="H157" s="998"/>
      <c r="I157" s="999"/>
      <c r="J157" s="999"/>
      <c r="K157" s="999"/>
      <c r="L157" s="1000"/>
    </row>
    <row r="158" spans="2:12" x14ac:dyDescent="0.25">
      <c r="B158" s="998"/>
      <c r="C158" s="999"/>
      <c r="D158" s="999"/>
      <c r="E158" s="999"/>
      <c r="F158" s="999"/>
      <c r="G158" s="1000"/>
      <c r="H158" s="998"/>
      <c r="I158" s="999"/>
      <c r="J158" s="999"/>
      <c r="K158" s="999"/>
      <c r="L158" s="1000"/>
    </row>
    <row r="159" spans="2:12" x14ac:dyDescent="0.25">
      <c r="B159" s="998"/>
      <c r="C159" s="999"/>
      <c r="D159" s="999"/>
      <c r="E159" s="999"/>
      <c r="F159" s="999"/>
      <c r="G159" s="1000"/>
      <c r="H159" s="998"/>
      <c r="I159" s="999"/>
      <c r="J159" s="999"/>
      <c r="K159" s="999"/>
      <c r="L159" s="1000"/>
    </row>
    <row r="160" spans="2:12" x14ac:dyDescent="0.25">
      <c r="B160" s="998"/>
      <c r="C160" s="999"/>
      <c r="D160" s="999"/>
      <c r="E160" s="999"/>
      <c r="F160" s="999"/>
      <c r="G160" s="1000"/>
      <c r="H160" s="998"/>
      <c r="I160" s="999"/>
      <c r="J160" s="999"/>
      <c r="K160" s="999"/>
      <c r="L160" s="1000"/>
    </row>
    <row r="161" spans="2:12" x14ac:dyDescent="0.25">
      <c r="B161" s="998"/>
      <c r="C161" s="999"/>
      <c r="D161" s="999"/>
      <c r="E161" s="999"/>
      <c r="F161" s="999"/>
      <c r="G161" s="1000"/>
      <c r="H161" s="998"/>
      <c r="I161" s="999"/>
      <c r="J161" s="999"/>
      <c r="K161" s="999"/>
      <c r="L161" s="1000"/>
    </row>
    <row r="162" spans="2:12" x14ac:dyDescent="0.25">
      <c r="B162" s="998"/>
      <c r="C162" s="999"/>
      <c r="D162" s="999"/>
      <c r="E162" s="999"/>
      <c r="F162" s="999"/>
      <c r="G162" s="1000"/>
      <c r="H162" s="998"/>
      <c r="I162" s="999"/>
      <c r="J162" s="999"/>
      <c r="K162" s="999"/>
      <c r="L162" s="1000"/>
    </row>
    <row r="163" spans="2:12" x14ac:dyDescent="0.25">
      <c r="B163" s="998"/>
      <c r="C163" s="999"/>
      <c r="D163" s="999"/>
      <c r="E163" s="999"/>
      <c r="F163" s="999"/>
      <c r="G163" s="1000"/>
      <c r="H163" s="998"/>
      <c r="I163" s="999"/>
      <c r="J163" s="999"/>
      <c r="K163" s="999"/>
      <c r="L163" s="1000"/>
    </row>
    <row r="164" spans="2:12" x14ac:dyDescent="0.25">
      <c r="B164" s="998"/>
      <c r="C164" s="999"/>
      <c r="D164" s="999"/>
      <c r="E164" s="999"/>
      <c r="F164" s="999"/>
      <c r="G164" s="1000"/>
      <c r="H164" s="998"/>
      <c r="I164" s="999"/>
      <c r="J164" s="999"/>
      <c r="K164" s="999"/>
      <c r="L164" s="1000"/>
    </row>
    <row r="165" spans="2:12" x14ac:dyDescent="0.25">
      <c r="B165" s="998"/>
      <c r="C165" s="999"/>
      <c r="D165" s="999"/>
      <c r="E165" s="999"/>
      <c r="F165" s="999"/>
      <c r="G165" s="1000"/>
      <c r="H165" s="998"/>
      <c r="I165" s="999"/>
      <c r="J165" s="999"/>
      <c r="K165" s="999"/>
      <c r="L165" s="1000"/>
    </row>
    <row r="166" spans="2:12" ht="15" customHeight="1" x14ac:dyDescent="0.25">
      <c r="B166" s="1146">
        <v>20</v>
      </c>
      <c r="C166" s="1147"/>
      <c r="D166" s="1147"/>
      <c r="E166" s="1147"/>
      <c r="F166" s="1147"/>
      <c r="G166" s="1148"/>
      <c r="H166" s="1146">
        <v>21</v>
      </c>
      <c r="I166" s="1147"/>
      <c r="J166" s="1147"/>
      <c r="K166" s="1147"/>
      <c r="L166" s="1148"/>
    </row>
    <row r="167" spans="2:12" ht="15.75" thickBot="1" x14ac:dyDescent="0.3">
      <c r="B167" s="1149"/>
      <c r="C167" s="1150"/>
      <c r="D167" s="1150"/>
      <c r="E167" s="1150"/>
      <c r="F167" s="1150"/>
      <c r="G167" s="1151"/>
      <c r="H167" s="1149"/>
      <c r="I167" s="1150"/>
      <c r="J167" s="1150"/>
      <c r="K167" s="1150"/>
      <c r="L167" s="1151"/>
    </row>
    <row r="168" spans="2:12" ht="14.25" customHeight="1" x14ac:dyDescent="0.25">
      <c r="B168" s="995" t="s">
        <v>547</v>
      </c>
      <c r="C168" s="996"/>
      <c r="D168" s="996"/>
      <c r="E168" s="996"/>
      <c r="F168" s="996"/>
      <c r="G168" s="997"/>
      <c r="H168" s="995" t="s">
        <v>548</v>
      </c>
      <c r="I168" s="996"/>
      <c r="J168" s="996"/>
      <c r="K168" s="996"/>
      <c r="L168" s="997"/>
    </row>
    <row r="169" spans="2:12" x14ac:dyDescent="0.25">
      <c r="B169" s="998"/>
      <c r="C169" s="999"/>
      <c r="D169" s="999"/>
      <c r="E169" s="999"/>
      <c r="F169" s="999"/>
      <c r="G169" s="1000"/>
      <c r="H169" s="998"/>
      <c r="I169" s="999"/>
      <c r="J169" s="999"/>
      <c r="K169" s="999"/>
      <c r="L169" s="1000"/>
    </row>
    <row r="170" spans="2:12" x14ac:dyDescent="0.25">
      <c r="B170" s="998"/>
      <c r="C170" s="999"/>
      <c r="D170" s="999"/>
      <c r="E170" s="999"/>
      <c r="F170" s="999"/>
      <c r="G170" s="1000"/>
      <c r="H170" s="998"/>
      <c r="I170" s="999"/>
      <c r="J170" s="999"/>
      <c r="K170" s="999"/>
      <c r="L170" s="1000"/>
    </row>
    <row r="171" spans="2:12" x14ac:dyDescent="0.25">
      <c r="B171" s="998"/>
      <c r="C171" s="999"/>
      <c r="D171" s="999"/>
      <c r="E171" s="999"/>
      <c r="F171" s="999"/>
      <c r="G171" s="1000"/>
      <c r="H171" s="998"/>
      <c r="I171" s="999"/>
      <c r="J171" s="999"/>
      <c r="K171" s="999"/>
      <c r="L171" s="1000"/>
    </row>
    <row r="172" spans="2:12" x14ac:dyDescent="0.25">
      <c r="B172" s="998"/>
      <c r="C172" s="999"/>
      <c r="D172" s="999"/>
      <c r="E172" s="999"/>
      <c r="F172" s="999"/>
      <c r="G172" s="1000"/>
      <c r="H172" s="998"/>
      <c r="I172" s="999"/>
      <c r="J172" s="999"/>
      <c r="K172" s="999"/>
      <c r="L172" s="1000"/>
    </row>
    <row r="173" spans="2:12" x14ac:dyDescent="0.25">
      <c r="B173" s="998"/>
      <c r="C173" s="999"/>
      <c r="D173" s="999"/>
      <c r="E173" s="999"/>
      <c r="F173" s="999"/>
      <c r="G173" s="1000"/>
      <c r="H173" s="998"/>
      <c r="I173" s="999"/>
      <c r="J173" s="999"/>
      <c r="K173" s="999"/>
      <c r="L173" s="1000"/>
    </row>
    <row r="174" spans="2:12" x14ac:dyDescent="0.25">
      <c r="B174" s="998"/>
      <c r="C174" s="999"/>
      <c r="D174" s="999"/>
      <c r="E174" s="999"/>
      <c r="F174" s="999"/>
      <c r="G174" s="1000"/>
      <c r="H174" s="998"/>
      <c r="I174" s="999"/>
      <c r="J174" s="999"/>
      <c r="K174" s="999"/>
      <c r="L174" s="1000"/>
    </row>
    <row r="175" spans="2:12" x14ac:dyDescent="0.25">
      <c r="B175" s="998"/>
      <c r="C175" s="999"/>
      <c r="D175" s="999"/>
      <c r="E175" s="999"/>
      <c r="F175" s="999"/>
      <c r="G175" s="1000"/>
      <c r="H175" s="998"/>
      <c r="I175" s="999"/>
      <c r="J175" s="999"/>
      <c r="K175" s="999"/>
      <c r="L175" s="1000"/>
    </row>
    <row r="176" spans="2:12" x14ac:dyDescent="0.25">
      <c r="B176" s="998"/>
      <c r="C176" s="999"/>
      <c r="D176" s="999"/>
      <c r="E176" s="999"/>
      <c r="F176" s="999"/>
      <c r="G176" s="1000"/>
      <c r="H176" s="998"/>
      <c r="I176" s="999"/>
      <c r="J176" s="999"/>
      <c r="K176" s="999"/>
      <c r="L176" s="1000"/>
    </row>
    <row r="177" spans="2:12" x14ac:dyDescent="0.25">
      <c r="B177" s="998"/>
      <c r="C177" s="999"/>
      <c r="D177" s="999"/>
      <c r="E177" s="999"/>
      <c r="F177" s="999"/>
      <c r="G177" s="1000"/>
      <c r="H177" s="998"/>
      <c r="I177" s="999"/>
      <c r="J177" s="999"/>
      <c r="K177" s="999"/>
      <c r="L177" s="1000"/>
    </row>
    <row r="178" spans="2:12" x14ac:dyDescent="0.25">
      <c r="B178" s="998"/>
      <c r="C178" s="999"/>
      <c r="D178" s="999"/>
      <c r="E178" s="999"/>
      <c r="F178" s="999"/>
      <c r="G178" s="1000"/>
      <c r="H178" s="998"/>
      <c r="I178" s="999"/>
      <c r="J178" s="999"/>
      <c r="K178" s="999"/>
      <c r="L178" s="1000"/>
    </row>
    <row r="179" spans="2:12" x14ac:dyDescent="0.25">
      <c r="B179" s="998"/>
      <c r="C179" s="999"/>
      <c r="D179" s="999"/>
      <c r="E179" s="999"/>
      <c r="F179" s="999"/>
      <c r="G179" s="1000"/>
      <c r="H179" s="998"/>
      <c r="I179" s="999"/>
      <c r="J179" s="999"/>
      <c r="K179" s="999"/>
      <c r="L179" s="1000"/>
    </row>
    <row r="180" spans="2:12" x14ac:dyDescent="0.25">
      <c r="B180" s="998"/>
      <c r="C180" s="999"/>
      <c r="D180" s="999"/>
      <c r="E180" s="999"/>
      <c r="F180" s="999"/>
      <c r="G180" s="1000"/>
      <c r="H180" s="998"/>
      <c r="I180" s="999"/>
      <c r="J180" s="999"/>
      <c r="K180" s="999"/>
      <c r="L180" s="1000"/>
    </row>
    <row r="181" spans="2:12" x14ac:dyDescent="0.25">
      <c r="B181" s="998"/>
      <c r="C181" s="999"/>
      <c r="D181" s="999"/>
      <c r="E181" s="999"/>
      <c r="F181" s="999"/>
      <c r="G181" s="1000"/>
      <c r="H181" s="998"/>
      <c r="I181" s="999"/>
      <c r="J181" s="999"/>
      <c r="K181" s="999"/>
      <c r="L181" s="1000"/>
    </row>
    <row r="182" spans="2:12" ht="15" customHeight="1" x14ac:dyDescent="0.25">
      <c r="B182" s="1146">
        <v>22</v>
      </c>
      <c r="C182" s="1147"/>
      <c r="D182" s="1147"/>
      <c r="E182" s="1147"/>
      <c r="F182" s="1147"/>
      <c r="G182" s="1148"/>
      <c r="H182" s="1146">
        <v>23</v>
      </c>
      <c r="I182" s="1147"/>
      <c r="J182" s="1147"/>
      <c r="K182" s="1147"/>
      <c r="L182" s="1148"/>
    </row>
    <row r="183" spans="2:12" ht="15.75" thickBot="1" x14ac:dyDescent="0.3">
      <c r="B183" s="1149"/>
      <c r="C183" s="1150"/>
      <c r="D183" s="1150"/>
      <c r="E183" s="1150"/>
      <c r="F183" s="1150"/>
      <c r="G183" s="1151"/>
      <c r="H183" s="1149"/>
      <c r="I183" s="1150"/>
      <c r="J183" s="1150"/>
      <c r="K183" s="1150"/>
      <c r="L183" s="1151"/>
    </row>
    <row r="184" spans="2:12" ht="141" customHeight="1" thickBot="1" x14ac:dyDescent="0.3">
      <c r="B184" s="1170" t="s">
        <v>1252</v>
      </c>
      <c r="C184" s="1144"/>
      <c r="D184" s="1144"/>
      <c r="E184" s="1144"/>
      <c r="F184" s="1144"/>
      <c r="G184" s="1144"/>
      <c r="H184" s="1144"/>
      <c r="I184" s="1144"/>
      <c r="J184" s="1144"/>
      <c r="K184" s="1144"/>
      <c r="L184" s="1145"/>
    </row>
    <row r="185" spans="2:12" ht="14.25" customHeight="1" x14ac:dyDescent="0.25">
      <c r="B185" s="995" t="s">
        <v>547</v>
      </c>
      <c r="C185" s="996"/>
      <c r="D185" s="996"/>
      <c r="E185" s="996"/>
      <c r="F185" s="996"/>
      <c r="G185" s="997"/>
      <c r="H185" s="995" t="s">
        <v>548</v>
      </c>
      <c r="I185" s="996"/>
      <c r="J185" s="996"/>
      <c r="K185" s="996"/>
      <c r="L185" s="997"/>
    </row>
    <row r="186" spans="2:12" x14ac:dyDescent="0.25">
      <c r="B186" s="998"/>
      <c r="C186" s="999"/>
      <c r="D186" s="999"/>
      <c r="E186" s="999"/>
      <c r="F186" s="999"/>
      <c r="G186" s="1000"/>
      <c r="H186" s="998"/>
      <c r="I186" s="999"/>
      <c r="J186" s="999"/>
      <c r="K186" s="999"/>
      <c r="L186" s="1000"/>
    </row>
    <row r="187" spans="2:12" x14ac:dyDescent="0.25">
      <c r="B187" s="998"/>
      <c r="C187" s="999"/>
      <c r="D187" s="999"/>
      <c r="E187" s="999"/>
      <c r="F187" s="999"/>
      <c r="G187" s="1000"/>
      <c r="H187" s="998"/>
      <c r="I187" s="999"/>
      <c r="J187" s="999"/>
      <c r="K187" s="999"/>
      <c r="L187" s="1000"/>
    </row>
    <row r="188" spans="2:12" x14ac:dyDescent="0.25">
      <c r="B188" s="998"/>
      <c r="C188" s="999"/>
      <c r="D188" s="999"/>
      <c r="E188" s="999"/>
      <c r="F188" s="999"/>
      <c r="G188" s="1000"/>
      <c r="H188" s="998"/>
      <c r="I188" s="999"/>
      <c r="J188" s="999"/>
      <c r="K188" s="999"/>
      <c r="L188" s="1000"/>
    </row>
    <row r="189" spans="2:12" x14ac:dyDescent="0.25">
      <c r="B189" s="998"/>
      <c r="C189" s="999"/>
      <c r="D189" s="999"/>
      <c r="E189" s="999"/>
      <c r="F189" s="999"/>
      <c r="G189" s="1000"/>
      <c r="H189" s="998"/>
      <c r="I189" s="999"/>
      <c r="J189" s="999"/>
      <c r="K189" s="999"/>
      <c r="L189" s="1000"/>
    </row>
    <row r="190" spans="2:12" x14ac:dyDescent="0.25">
      <c r="B190" s="998"/>
      <c r="C190" s="999"/>
      <c r="D190" s="999"/>
      <c r="E190" s="999"/>
      <c r="F190" s="999"/>
      <c r="G190" s="1000"/>
      <c r="H190" s="998"/>
      <c r="I190" s="999"/>
      <c r="J190" s="999"/>
      <c r="K190" s="999"/>
      <c r="L190" s="1000"/>
    </row>
    <row r="191" spans="2:12" x14ac:dyDescent="0.25">
      <c r="B191" s="998"/>
      <c r="C191" s="999"/>
      <c r="D191" s="999"/>
      <c r="E191" s="999"/>
      <c r="F191" s="999"/>
      <c r="G191" s="1000"/>
      <c r="H191" s="998"/>
      <c r="I191" s="999"/>
      <c r="J191" s="999"/>
      <c r="K191" s="999"/>
      <c r="L191" s="1000"/>
    </row>
    <row r="192" spans="2:12" x14ac:dyDescent="0.25">
      <c r="B192" s="998"/>
      <c r="C192" s="999"/>
      <c r="D192" s="999"/>
      <c r="E192" s="999"/>
      <c r="F192" s="999"/>
      <c r="G192" s="1000"/>
      <c r="H192" s="998"/>
      <c r="I192" s="999"/>
      <c r="J192" s="999"/>
      <c r="K192" s="999"/>
      <c r="L192" s="1000"/>
    </row>
    <row r="193" spans="2:12" x14ac:dyDescent="0.25">
      <c r="B193" s="998"/>
      <c r="C193" s="999"/>
      <c r="D193" s="999"/>
      <c r="E193" s="999"/>
      <c r="F193" s="999"/>
      <c r="G193" s="1000"/>
      <c r="H193" s="998"/>
      <c r="I193" s="999"/>
      <c r="J193" s="999"/>
      <c r="K193" s="999"/>
      <c r="L193" s="1000"/>
    </row>
    <row r="194" spans="2:12" x14ac:dyDescent="0.25">
      <c r="B194" s="998"/>
      <c r="C194" s="999"/>
      <c r="D194" s="999"/>
      <c r="E194" s="999"/>
      <c r="F194" s="999"/>
      <c r="G194" s="1000"/>
      <c r="H194" s="998"/>
      <c r="I194" s="999"/>
      <c r="J194" s="999"/>
      <c r="K194" s="999"/>
      <c r="L194" s="1000"/>
    </row>
    <row r="195" spans="2:12" x14ac:dyDescent="0.25">
      <c r="B195" s="998"/>
      <c r="C195" s="999"/>
      <c r="D195" s="999"/>
      <c r="E195" s="999"/>
      <c r="F195" s="999"/>
      <c r="G195" s="1000"/>
      <c r="H195" s="998"/>
      <c r="I195" s="999"/>
      <c r="J195" s="999"/>
      <c r="K195" s="999"/>
      <c r="L195" s="1000"/>
    </row>
    <row r="196" spans="2:12" x14ac:dyDescent="0.25">
      <c r="B196" s="998"/>
      <c r="C196" s="999"/>
      <c r="D196" s="999"/>
      <c r="E196" s="999"/>
      <c r="F196" s="999"/>
      <c r="G196" s="1000"/>
      <c r="H196" s="998"/>
      <c r="I196" s="999"/>
      <c r="J196" s="999"/>
      <c r="K196" s="999"/>
      <c r="L196" s="1000"/>
    </row>
    <row r="197" spans="2:12" x14ac:dyDescent="0.25">
      <c r="B197" s="998"/>
      <c r="C197" s="999"/>
      <c r="D197" s="999"/>
      <c r="E197" s="999"/>
      <c r="F197" s="999"/>
      <c r="G197" s="1000"/>
      <c r="H197" s="998"/>
      <c r="I197" s="999"/>
      <c r="J197" s="999"/>
      <c r="K197" s="999"/>
      <c r="L197" s="1000"/>
    </row>
    <row r="198" spans="2:12" x14ac:dyDescent="0.25">
      <c r="B198" s="998"/>
      <c r="C198" s="999"/>
      <c r="D198" s="999"/>
      <c r="E198" s="999"/>
      <c r="F198" s="999"/>
      <c r="G198" s="1000"/>
      <c r="H198" s="998"/>
      <c r="I198" s="999"/>
      <c r="J198" s="999"/>
      <c r="K198" s="999"/>
      <c r="L198" s="1000"/>
    </row>
    <row r="199" spans="2:12" ht="15" customHeight="1" x14ac:dyDescent="0.25">
      <c r="B199" s="1146">
        <v>24</v>
      </c>
      <c r="C199" s="1147"/>
      <c r="D199" s="1147"/>
      <c r="E199" s="1147"/>
      <c r="F199" s="1147"/>
      <c r="G199" s="1148"/>
      <c r="H199" s="1146">
        <v>25</v>
      </c>
      <c r="I199" s="1147"/>
      <c r="J199" s="1147"/>
      <c r="K199" s="1147"/>
      <c r="L199" s="1148"/>
    </row>
    <row r="200" spans="2:12" ht="15.75" thickBot="1" x14ac:dyDescent="0.3">
      <c r="B200" s="1149"/>
      <c r="C200" s="1150"/>
      <c r="D200" s="1150"/>
      <c r="E200" s="1150"/>
      <c r="F200" s="1150"/>
      <c r="G200" s="1151"/>
      <c r="H200" s="1149"/>
      <c r="I200" s="1150"/>
      <c r="J200" s="1150"/>
      <c r="K200" s="1150"/>
      <c r="L200" s="1151"/>
    </row>
    <row r="201" spans="2:12" ht="14.25" customHeight="1" x14ac:dyDescent="0.25">
      <c r="B201" s="995" t="s">
        <v>547</v>
      </c>
      <c r="C201" s="996"/>
      <c r="D201" s="996"/>
      <c r="E201" s="996"/>
      <c r="F201" s="996"/>
      <c r="G201" s="997"/>
      <c r="H201" s="995" t="s">
        <v>548</v>
      </c>
      <c r="I201" s="996"/>
      <c r="J201" s="996"/>
      <c r="K201" s="996"/>
      <c r="L201" s="997"/>
    </row>
    <row r="202" spans="2:12" x14ac:dyDescent="0.25">
      <c r="B202" s="998"/>
      <c r="C202" s="999"/>
      <c r="D202" s="999"/>
      <c r="E202" s="999"/>
      <c r="F202" s="999"/>
      <c r="G202" s="1000"/>
      <c r="H202" s="998"/>
      <c r="I202" s="999"/>
      <c r="J202" s="999"/>
      <c r="K202" s="999"/>
      <c r="L202" s="1000"/>
    </row>
    <row r="203" spans="2:12" x14ac:dyDescent="0.25">
      <c r="B203" s="998"/>
      <c r="C203" s="999"/>
      <c r="D203" s="999"/>
      <c r="E203" s="999"/>
      <c r="F203" s="999"/>
      <c r="G203" s="1000"/>
      <c r="H203" s="998"/>
      <c r="I203" s="999"/>
      <c r="J203" s="999"/>
      <c r="K203" s="999"/>
      <c r="L203" s="1000"/>
    </row>
    <row r="204" spans="2:12" x14ac:dyDescent="0.25">
      <c r="B204" s="998"/>
      <c r="C204" s="999"/>
      <c r="D204" s="999"/>
      <c r="E204" s="999"/>
      <c r="F204" s="999"/>
      <c r="G204" s="1000"/>
      <c r="H204" s="998"/>
      <c r="I204" s="999"/>
      <c r="J204" s="999"/>
      <c r="K204" s="999"/>
      <c r="L204" s="1000"/>
    </row>
    <row r="205" spans="2:12" x14ac:dyDescent="0.25">
      <c r="B205" s="998"/>
      <c r="C205" s="999"/>
      <c r="D205" s="999"/>
      <c r="E205" s="999"/>
      <c r="F205" s="999"/>
      <c r="G205" s="1000"/>
      <c r="H205" s="998"/>
      <c r="I205" s="999"/>
      <c r="J205" s="999"/>
      <c r="K205" s="999"/>
      <c r="L205" s="1000"/>
    </row>
    <row r="206" spans="2:12" x14ac:dyDescent="0.25">
      <c r="B206" s="998"/>
      <c r="C206" s="999"/>
      <c r="D206" s="999"/>
      <c r="E206" s="999"/>
      <c r="F206" s="999"/>
      <c r="G206" s="1000"/>
      <c r="H206" s="998"/>
      <c r="I206" s="999"/>
      <c r="J206" s="999"/>
      <c r="K206" s="999"/>
      <c r="L206" s="1000"/>
    </row>
    <row r="207" spans="2:12" x14ac:dyDescent="0.25">
      <c r="B207" s="998"/>
      <c r="C207" s="999"/>
      <c r="D207" s="999"/>
      <c r="E207" s="999"/>
      <c r="F207" s="999"/>
      <c r="G207" s="1000"/>
      <c r="H207" s="998"/>
      <c r="I207" s="999"/>
      <c r="J207" s="999"/>
      <c r="K207" s="999"/>
      <c r="L207" s="1000"/>
    </row>
    <row r="208" spans="2:12" x14ac:dyDescent="0.25">
      <c r="B208" s="998"/>
      <c r="C208" s="999"/>
      <c r="D208" s="999"/>
      <c r="E208" s="999"/>
      <c r="F208" s="999"/>
      <c r="G208" s="1000"/>
      <c r="H208" s="998"/>
      <c r="I208" s="999"/>
      <c r="J208" s="999"/>
      <c r="K208" s="999"/>
      <c r="L208" s="1000"/>
    </row>
    <row r="209" spans="2:12" x14ac:dyDescent="0.25">
      <c r="B209" s="998"/>
      <c r="C209" s="999"/>
      <c r="D209" s="999"/>
      <c r="E209" s="999"/>
      <c r="F209" s="999"/>
      <c r="G209" s="1000"/>
      <c r="H209" s="998"/>
      <c r="I209" s="999"/>
      <c r="J209" s="999"/>
      <c r="K209" s="999"/>
      <c r="L209" s="1000"/>
    </row>
    <row r="210" spans="2:12" x14ac:dyDescent="0.25">
      <c r="B210" s="998"/>
      <c r="C210" s="999"/>
      <c r="D210" s="999"/>
      <c r="E210" s="999"/>
      <c r="F210" s="999"/>
      <c r="G210" s="1000"/>
      <c r="H210" s="998"/>
      <c r="I210" s="999"/>
      <c r="J210" s="999"/>
      <c r="K210" s="999"/>
      <c r="L210" s="1000"/>
    </row>
    <row r="211" spans="2:12" x14ac:dyDescent="0.25">
      <c r="B211" s="998"/>
      <c r="C211" s="999"/>
      <c r="D211" s="999"/>
      <c r="E211" s="999"/>
      <c r="F211" s="999"/>
      <c r="G211" s="1000"/>
      <c r="H211" s="998"/>
      <c r="I211" s="999"/>
      <c r="J211" s="999"/>
      <c r="K211" s="999"/>
      <c r="L211" s="1000"/>
    </row>
    <row r="212" spans="2:12" x14ac:dyDescent="0.25">
      <c r="B212" s="998"/>
      <c r="C212" s="999"/>
      <c r="D212" s="999"/>
      <c r="E212" s="999"/>
      <c r="F212" s="999"/>
      <c r="G212" s="1000"/>
      <c r="H212" s="998"/>
      <c r="I212" s="999"/>
      <c r="J212" s="999"/>
      <c r="K212" s="999"/>
      <c r="L212" s="1000"/>
    </row>
    <row r="213" spans="2:12" x14ac:dyDescent="0.25">
      <c r="B213" s="998"/>
      <c r="C213" s="999"/>
      <c r="D213" s="999"/>
      <c r="E213" s="999"/>
      <c r="F213" s="999"/>
      <c r="G213" s="1000"/>
      <c r="H213" s="998"/>
      <c r="I213" s="999"/>
      <c r="J213" s="999"/>
      <c r="K213" s="999"/>
      <c r="L213" s="1000"/>
    </row>
    <row r="214" spans="2:12" x14ac:dyDescent="0.25">
      <c r="B214" s="998"/>
      <c r="C214" s="999"/>
      <c r="D214" s="999"/>
      <c r="E214" s="999"/>
      <c r="F214" s="999"/>
      <c r="G214" s="1000"/>
      <c r="H214" s="998"/>
      <c r="I214" s="999"/>
      <c r="J214" s="999"/>
      <c r="K214" s="999"/>
      <c r="L214" s="1000"/>
    </row>
    <row r="215" spans="2:12" ht="15" customHeight="1" x14ac:dyDescent="0.25">
      <c r="B215" s="1146">
        <v>26</v>
      </c>
      <c r="C215" s="1147"/>
      <c r="D215" s="1147"/>
      <c r="E215" s="1147"/>
      <c r="F215" s="1147"/>
      <c r="G215" s="1148"/>
      <c r="H215" s="1146">
        <v>27</v>
      </c>
      <c r="I215" s="1147"/>
      <c r="J215" s="1147"/>
      <c r="K215" s="1147"/>
      <c r="L215" s="1148"/>
    </row>
    <row r="216" spans="2:12" ht="15.75" thickBot="1" x14ac:dyDescent="0.3">
      <c r="B216" s="1149"/>
      <c r="C216" s="1150"/>
      <c r="D216" s="1150"/>
      <c r="E216" s="1150"/>
      <c r="F216" s="1150"/>
      <c r="G216" s="1151"/>
      <c r="H216" s="1149"/>
      <c r="I216" s="1150"/>
      <c r="J216" s="1150"/>
      <c r="K216" s="1150"/>
      <c r="L216" s="1151"/>
    </row>
    <row r="217" spans="2:12" ht="14.25" customHeight="1" x14ac:dyDescent="0.25">
      <c r="B217" s="995" t="s">
        <v>547</v>
      </c>
      <c r="C217" s="996"/>
      <c r="D217" s="996"/>
      <c r="E217" s="996"/>
      <c r="F217" s="996"/>
      <c r="G217" s="997"/>
      <c r="H217" s="995" t="s">
        <v>548</v>
      </c>
      <c r="I217" s="996"/>
      <c r="J217" s="996"/>
      <c r="K217" s="996"/>
      <c r="L217" s="997"/>
    </row>
    <row r="218" spans="2:12" x14ac:dyDescent="0.25">
      <c r="B218" s="998"/>
      <c r="C218" s="999"/>
      <c r="D218" s="999"/>
      <c r="E218" s="999"/>
      <c r="F218" s="999"/>
      <c r="G218" s="1000"/>
      <c r="H218" s="998"/>
      <c r="I218" s="999"/>
      <c r="J218" s="999"/>
      <c r="K218" s="999"/>
      <c r="L218" s="1000"/>
    </row>
    <row r="219" spans="2:12" x14ac:dyDescent="0.25">
      <c r="B219" s="998"/>
      <c r="C219" s="999"/>
      <c r="D219" s="999"/>
      <c r="E219" s="999"/>
      <c r="F219" s="999"/>
      <c r="G219" s="1000"/>
      <c r="H219" s="998"/>
      <c r="I219" s="999"/>
      <c r="J219" s="999"/>
      <c r="K219" s="999"/>
      <c r="L219" s="1000"/>
    </row>
    <row r="220" spans="2:12" x14ac:dyDescent="0.25">
      <c r="B220" s="998"/>
      <c r="C220" s="999"/>
      <c r="D220" s="999"/>
      <c r="E220" s="999"/>
      <c r="F220" s="999"/>
      <c r="G220" s="1000"/>
      <c r="H220" s="998"/>
      <c r="I220" s="999"/>
      <c r="J220" s="999"/>
      <c r="K220" s="999"/>
      <c r="L220" s="1000"/>
    </row>
    <row r="221" spans="2:12" x14ac:dyDescent="0.25">
      <c r="B221" s="998"/>
      <c r="C221" s="999"/>
      <c r="D221" s="999"/>
      <c r="E221" s="999"/>
      <c r="F221" s="999"/>
      <c r="G221" s="1000"/>
      <c r="H221" s="998"/>
      <c r="I221" s="999"/>
      <c r="J221" s="999"/>
      <c r="K221" s="999"/>
      <c r="L221" s="1000"/>
    </row>
    <row r="222" spans="2:12" x14ac:dyDescent="0.25">
      <c r="B222" s="998"/>
      <c r="C222" s="999"/>
      <c r="D222" s="999"/>
      <c r="E222" s="999"/>
      <c r="F222" s="999"/>
      <c r="G222" s="1000"/>
      <c r="H222" s="998"/>
      <c r="I222" s="999"/>
      <c r="J222" s="999"/>
      <c r="K222" s="999"/>
      <c r="L222" s="1000"/>
    </row>
    <row r="223" spans="2:12" x14ac:dyDescent="0.25">
      <c r="B223" s="998"/>
      <c r="C223" s="999"/>
      <c r="D223" s="999"/>
      <c r="E223" s="999"/>
      <c r="F223" s="999"/>
      <c r="G223" s="1000"/>
      <c r="H223" s="998"/>
      <c r="I223" s="999"/>
      <c r="J223" s="999"/>
      <c r="K223" s="999"/>
      <c r="L223" s="1000"/>
    </row>
    <row r="224" spans="2:12" x14ac:dyDescent="0.25">
      <c r="B224" s="998"/>
      <c r="C224" s="999"/>
      <c r="D224" s="999"/>
      <c r="E224" s="999"/>
      <c r="F224" s="999"/>
      <c r="G224" s="1000"/>
      <c r="H224" s="998"/>
      <c r="I224" s="999"/>
      <c r="J224" s="999"/>
      <c r="K224" s="999"/>
      <c r="L224" s="1000"/>
    </row>
    <row r="225" spans="2:12" x14ac:dyDescent="0.25">
      <c r="B225" s="998"/>
      <c r="C225" s="999"/>
      <c r="D225" s="999"/>
      <c r="E225" s="999"/>
      <c r="F225" s="999"/>
      <c r="G225" s="1000"/>
      <c r="H225" s="998"/>
      <c r="I225" s="999"/>
      <c r="J225" s="999"/>
      <c r="K225" s="999"/>
      <c r="L225" s="1000"/>
    </row>
    <row r="226" spans="2:12" x14ac:dyDescent="0.25">
      <c r="B226" s="998"/>
      <c r="C226" s="999"/>
      <c r="D226" s="999"/>
      <c r="E226" s="999"/>
      <c r="F226" s="999"/>
      <c r="G226" s="1000"/>
      <c r="H226" s="998"/>
      <c r="I226" s="999"/>
      <c r="J226" s="999"/>
      <c r="K226" s="999"/>
      <c r="L226" s="1000"/>
    </row>
    <row r="227" spans="2:12" x14ac:dyDescent="0.25">
      <c r="B227" s="998"/>
      <c r="C227" s="999"/>
      <c r="D227" s="999"/>
      <c r="E227" s="999"/>
      <c r="F227" s="999"/>
      <c r="G227" s="1000"/>
      <c r="H227" s="998"/>
      <c r="I227" s="999"/>
      <c r="J227" s="999"/>
      <c r="K227" s="999"/>
      <c r="L227" s="1000"/>
    </row>
    <row r="228" spans="2:12" x14ac:dyDescent="0.25">
      <c r="B228" s="998"/>
      <c r="C228" s="999"/>
      <c r="D228" s="999"/>
      <c r="E228" s="999"/>
      <c r="F228" s="999"/>
      <c r="G228" s="1000"/>
      <c r="H228" s="998"/>
      <c r="I228" s="999"/>
      <c r="J228" s="999"/>
      <c r="K228" s="999"/>
      <c r="L228" s="1000"/>
    </row>
    <row r="229" spans="2:12" x14ac:dyDescent="0.25">
      <c r="B229" s="998"/>
      <c r="C229" s="999"/>
      <c r="D229" s="999"/>
      <c r="E229" s="999"/>
      <c r="F229" s="999"/>
      <c r="G229" s="1000"/>
      <c r="H229" s="998"/>
      <c r="I229" s="999"/>
      <c r="J229" s="999"/>
      <c r="K229" s="999"/>
      <c r="L229" s="1000"/>
    </row>
    <row r="230" spans="2:12" x14ac:dyDescent="0.25">
      <c r="B230" s="998"/>
      <c r="C230" s="999"/>
      <c r="D230" s="999"/>
      <c r="E230" s="999"/>
      <c r="F230" s="999"/>
      <c r="G230" s="1000"/>
      <c r="H230" s="998"/>
      <c r="I230" s="999"/>
      <c r="J230" s="999"/>
      <c r="K230" s="999"/>
      <c r="L230" s="1000"/>
    </row>
    <row r="231" spans="2:12" ht="15" customHeight="1" x14ac:dyDescent="0.25">
      <c r="B231" s="1146">
        <v>28</v>
      </c>
      <c r="C231" s="1147"/>
      <c r="D231" s="1147"/>
      <c r="E231" s="1147"/>
      <c r="F231" s="1147"/>
      <c r="G231" s="1148"/>
      <c r="H231" s="1146">
        <v>29</v>
      </c>
      <c r="I231" s="1147"/>
      <c r="J231" s="1147"/>
      <c r="K231" s="1147"/>
      <c r="L231" s="1148"/>
    </row>
    <row r="232" spans="2:12" ht="15.75" thickBot="1" x14ac:dyDescent="0.3">
      <c r="B232" s="1149"/>
      <c r="C232" s="1150"/>
      <c r="D232" s="1150"/>
      <c r="E232" s="1150"/>
      <c r="F232" s="1150"/>
      <c r="G232" s="1151"/>
      <c r="H232" s="1149"/>
      <c r="I232" s="1150"/>
      <c r="J232" s="1150"/>
      <c r="K232" s="1150"/>
      <c r="L232" s="1151"/>
    </row>
    <row r="233" spans="2:12" ht="14.25" customHeight="1" x14ac:dyDescent="0.25">
      <c r="B233" s="995" t="s">
        <v>547</v>
      </c>
      <c r="C233" s="996"/>
      <c r="D233" s="996"/>
      <c r="E233" s="996"/>
      <c r="F233" s="996"/>
      <c r="G233" s="997"/>
      <c r="H233" s="995" t="s">
        <v>548</v>
      </c>
      <c r="I233" s="996"/>
      <c r="J233" s="996"/>
      <c r="K233" s="996"/>
      <c r="L233" s="997"/>
    </row>
    <row r="234" spans="2:12" x14ac:dyDescent="0.25">
      <c r="B234" s="998"/>
      <c r="C234" s="999"/>
      <c r="D234" s="999"/>
      <c r="E234" s="999"/>
      <c r="F234" s="999"/>
      <c r="G234" s="1000"/>
      <c r="H234" s="998"/>
      <c r="I234" s="999"/>
      <c r="J234" s="999"/>
      <c r="K234" s="999"/>
      <c r="L234" s="1000"/>
    </row>
    <row r="235" spans="2:12" x14ac:dyDescent="0.25">
      <c r="B235" s="998"/>
      <c r="C235" s="999"/>
      <c r="D235" s="999"/>
      <c r="E235" s="999"/>
      <c r="F235" s="999"/>
      <c r="G235" s="1000"/>
      <c r="H235" s="998"/>
      <c r="I235" s="999"/>
      <c r="J235" s="999"/>
      <c r="K235" s="999"/>
      <c r="L235" s="1000"/>
    </row>
    <row r="236" spans="2:12" x14ac:dyDescent="0.25">
      <c r="B236" s="998"/>
      <c r="C236" s="999"/>
      <c r="D236" s="999"/>
      <c r="E236" s="999"/>
      <c r="F236" s="999"/>
      <c r="G236" s="1000"/>
      <c r="H236" s="998"/>
      <c r="I236" s="999"/>
      <c r="J236" s="999"/>
      <c r="K236" s="999"/>
      <c r="L236" s="1000"/>
    </row>
    <row r="237" spans="2:12" x14ac:dyDescent="0.25">
      <c r="B237" s="998"/>
      <c r="C237" s="999"/>
      <c r="D237" s="999"/>
      <c r="E237" s="999"/>
      <c r="F237" s="999"/>
      <c r="G237" s="1000"/>
      <c r="H237" s="998"/>
      <c r="I237" s="999"/>
      <c r="J237" s="999"/>
      <c r="K237" s="999"/>
      <c r="L237" s="1000"/>
    </row>
    <row r="238" spans="2:12" x14ac:dyDescent="0.25">
      <c r="B238" s="998"/>
      <c r="C238" s="999"/>
      <c r="D238" s="999"/>
      <c r="E238" s="999"/>
      <c r="F238" s="999"/>
      <c r="G238" s="1000"/>
      <c r="H238" s="998"/>
      <c r="I238" s="999"/>
      <c r="J238" s="999"/>
      <c r="K238" s="999"/>
      <c r="L238" s="1000"/>
    </row>
    <row r="239" spans="2:12" x14ac:dyDescent="0.25">
      <c r="B239" s="998"/>
      <c r="C239" s="999"/>
      <c r="D239" s="999"/>
      <c r="E239" s="999"/>
      <c r="F239" s="999"/>
      <c r="G239" s="1000"/>
      <c r="H239" s="998"/>
      <c r="I239" s="999"/>
      <c r="J239" s="999"/>
      <c r="K239" s="999"/>
      <c r="L239" s="1000"/>
    </row>
    <row r="240" spans="2:12" x14ac:dyDescent="0.25">
      <c r="B240" s="998"/>
      <c r="C240" s="999"/>
      <c r="D240" s="999"/>
      <c r="E240" s="999"/>
      <c r="F240" s="999"/>
      <c r="G240" s="1000"/>
      <c r="H240" s="998"/>
      <c r="I240" s="999"/>
      <c r="J240" s="999"/>
      <c r="K240" s="999"/>
      <c r="L240" s="1000"/>
    </row>
    <row r="241" spans="2:12" x14ac:dyDescent="0.25">
      <c r="B241" s="998"/>
      <c r="C241" s="999"/>
      <c r="D241" s="999"/>
      <c r="E241" s="999"/>
      <c r="F241" s="999"/>
      <c r="G241" s="1000"/>
      <c r="H241" s="998"/>
      <c r="I241" s="999"/>
      <c r="J241" s="999"/>
      <c r="K241" s="999"/>
      <c r="L241" s="1000"/>
    </row>
    <row r="242" spans="2:12" x14ac:dyDescent="0.25">
      <c r="B242" s="998"/>
      <c r="C242" s="999"/>
      <c r="D242" s="999"/>
      <c r="E242" s="999"/>
      <c r="F242" s="999"/>
      <c r="G242" s="1000"/>
      <c r="H242" s="998"/>
      <c r="I242" s="999"/>
      <c r="J242" s="999"/>
      <c r="K242" s="999"/>
      <c r="L242" s="1000"/>
    </row>
    <row r="243" spans="2:12" x14ac:dyDescent="0.25">
      <c r="B243" s="998"/>
      <c r="C243" s="999"/>
      <c r="D243" s="999"/>
      <c r="E243" s="999"/>
      <c r="F243" s="999"/>
      <c r="G243" s="1000"/>
      <c r="H243" s="998"/>
      <c r="I243" s="999"/>
      <c r="J243" s="999"/>
      <c r="K243" s="999"/>
      <c r="L243" s="1000"/>
    </row>
    <row r="244" spans="2:12" x14ac:dyDescent="0.25">
      <c r="B244" s="998"/>
      <c r="C244" s="999"/>
      <c r="D244" s="999"/>
      <c r="E244" s="999"/>
      <c r="F244" s="999"/>
      <c r="G244" s="1000"/>
      <c r="H244" s="998"/>
      <c r="I244" s="999"/>
      <c r="J244" s="999"/>
      <c r="K244" s="999"/>
      <c r="L244" s="1000"/>
    </row>
    <row r="245" spans="2:12" x14ac:dyDescent="0.25">
      <c r="B245" s="998"/>
      <c r="C245" s="999"/>
      <c r="D245" s="999"/>
      <c r="E245" s="999"/>
      <c r="F245" s="999"/>
      <c r="G245" s="1000"/>
      <c r="H245" s="998"/>
      <c r="I245" s="999"/>
      <c r="J245" s="999"/>
      <c r="K245" s="999"/>
      <c r="L245" s="1000"/>
    </row>
    <row r="246" spans="2:12" x14ac:dyDescent="0.25">
      <c r="B246" s="998"/>
      <c r="C246" s="999"/>
      <c r="D246" s="999"/>
      <c r="E246" s="999"/>
      <c r="F246" s="999"/>
      <c r="G246" s="1000"/>
      <c r="H246" s="998"/>
      <c r="I246" s="999"/>
      <c r="J246" s="999"/>
      <c r="K246" s="999"/>
      <c r="L246" s="1000"/>
    </row>
    <row r="247" spans="2:12" ht="15" customHeight="1" x14ac:dyDescent="0.25">
      <c r="B247" s="1146">
        <v>30</v>
      </c>
      <c r="C247" s="1147"/>
      <c r="D247" s="1147"/>
      <c r="E247" s="1147"/>
      <c r="F247" s="1147"/>
      <c r="G247" s="1148"/>
      <c r="H247" s="1146">
        <v>31</v>
      </c>
      <c r="I247" s="1147"/>
      <c r="J247" s="1147"/>
      <c r="K247" s="1147"/>
      <c r="L247" s="1148"/>
    </row>
    <row r="248" spans="2:12" ht="15.75" thickBot="1" x14ac:dyDescent="0.3">
      <c r="B248" s="1149"/>
      <c r="C248" s="1150"/>
      <c r="D248" s="1150"/>
      <c r="E248" s="1150"/>
      <c r="F248" s="1150"/>
      <c r="G248" s="1151"/>
      <c r="H248" s="1149"/>
      <c r="I248" s="1150"/>
      <c r="J248" s="1150"/>
      <c r="K248" s="1150"/>
      <c r="L248" s="1151"/>
    </row>
    <row r="249" spans="2:12" x14ac:dyDescent="0.25">
      <c r="B249" s="995" t="s">
        <v>547</v>
      </c>
      <c r="C249" s="996"/>
      <c r="D249" s="996"/>
      <c r="E249" s="996"/>
      <c r="F249" s="996"/>
      <c r="G249" s="997"/>
      <c r="H249" s="995" t="s">
        <v>548</v>
      </c>
      <c r="I249" s="996"/>
      <c r="J249" s="996"/>
      <c r="K249" s="996"/>
      <c r="L249" s="997"/>
    </row>
    <row r="250" spans="2:12" x14ac:dyDescent="0.25">
      <c r="B250" s="998"/>
      <c r="C250" s="999"/>
      <c r="D250" s="999"/>
      <c r="E250" s="999"/>
      <c r="F250" s="999"/>
      <c r="G250" s="1000"/>
      <c r="H250" s="998"/>
      <c r="I250" s="999"/>
      <c r="J250" s="999"/>
      <c r="K250" s="999"/>
      <c r="L250" s="1000"/>
    </row>
    <row r="251" spans="2:12" x14ac:dyDescent="0.25">
      <c r="B251" s="998"/>
      <c r="C251" s="999"/>
      <c r="D251" s="999"/>
      <c r="E251" s="999"/>
      <c r="F251" s="999"/>
      <c r="G251" s="1000"/>
      <c r="H251" s="998"/>
      <c r="I251" s="999"/>
      <c r="J251" s="999"/>
      <c r="K251" s="999"/>
      <c r="L251" s="1000"/>
    </row>
    <row r="252" spans="2:12" x14ac:dyDescent="0.25">
      <c r="B252" s="998"/>
      <c r="C252" s="999"/>
      <c r="D252" s="999"/>
      <c r="E252" s="999"/>
      <c r="F252" s="999"/>
      <c r="G252" s="1000"/>
      <c r="H252" s="998"/>
      <c r="I252" s="999"/>
      <c r="J252" s="999"/>
      <c r="K252" s="999"/>
      <c r="L252" s="1000"/>
    </row>
    <row r="253" spans="2:12" x14ac:dyDescent="0.25">
      <c r="B253" s="998"/>
      <c r="C253" s="999"/>
      <c r="D253" s="999"/>
      <c r="E253" s="999"/>
      <c r="F253" s="999"/>
      <c r="G253" s="1000"/>
      <c r="H253" s="998"/>
      <c r="I253" s="999"/>
      <c r="J253" s="999"/>
      <c r="K253" s="999"/>
      <c r="L253" s="1000"/>
    </row>
    <row r="254" spans="2:12" x14ac:dyDescent="0.25">
      <c r="B254" s="998"/>
      <c r="C254" s="999"/>
      <c r="D254" s="999"/>
      <c r="E254" s="999"/>
      <c r="F254" s="999"/>
      <c r="G254" s="1000"/>
      <c r="H254" s="998"/>
      <c r="I254" s="999"/>
      <c r="J254" s="999"/>
      <c r="K254" s="999"/>
      <c r="L254" s="1000"/>
    </row>
    <row r="255" spans="2:12" x14ac:dyDescent="0.25">
      <c r="B255" s="998"/>
      <c r="C255" s="999"/>
      <c r="D255" s="999"/>
      <c r="E255" s="999"/>
      <c r="F255" s="999"/>
      <c r="G255" s="1000"/>
      <c r="H255" s="998"/>
      <c r="I255" s="999"/>
      <c r="J255" s="999"/>
      <c r="K255" s="999"/>
      <c r="L255" s="1000"/>
    </row>
    <row r="256" spans="2:12" x14ac:dyDescent="0.25">
      <c r="B256" s="998"/>
      <c r="C256" s="999"/>
      <c r="D256" s="999"/>
      <c r="E256" s="999"/>
      <c r="F256" s="999"/>
      <c r="G256" s="1000"/>
      <c r="H256" s="998"/>
      <c r="I256" s="999"/>
      <c r="J256" s="999"/>
      <c r="K256" s="999"/>
      <c r="L256" s="1000"/>
    </row>
    <row r="257" spans="2:12" x14ac:dyDescent="0.25">
      <c r="B257" s="998"/>
      <c r="C257" s="999"/>
      <c r="D257" s="999"/>
      <c r="E257" s="999"/>
      <c r="F257" s="999"/>
      <c r="G257" s="1000"/>
      <c r="H257" s="998"/>
      <c r="I257" s="999"/>
      <c r="J257" s="999"/>
      <c r="K257" s="999"/>
      <c r="L257" s="1000"/>
    </row>
    <row r="258" spans="2:12" x14ac:dyDescent="0.25">
      <c r="B258" s="998"/>
      <c r="C258" s="999"/>
      <c r="D258" s="999"/>
      <c r="E258" s="999"/>
      <c r="F258" s="999"/>
      <c r="G258" s="1000"/>
      <c r="H258" s="998"/>
      <c r="I258" s="999"/>
      <c r="J258" s="999"/>
      <c r="K258" s="999"/>
      <c r="L258" s="1000"/>
    </row>
    <row r="259" spans="2:12" x14ac:dyDescent="0.25">
      <c r="B259" s="998"/>
      <c r="C259" s="999"/>
      <c r="D259" s="999"/>
      <c r="E259" s="999"/>
      <c r="F259" s="999"/>
      <c r="G259" s="1000"/>
      <c r="H259" s="998"/>
      <c r="I259" s="999"/>
      <c r="J259" s="999"/>
      <c r="K259" s="999"/>
      <c r="L259" s="1000"/>
    </row>
    <row r="260" spans="2:12" x14ac:dyDescent="0.25">
      <c r="B260" s="998"/>
      <c r="C260" s="999"/>
      <c r="D260" s="999"/>
      <c r="E260" s="999"/>
      <c r="F260" s="999"/>
      <c r="G260" s="1000"/>
      <c r="H260" s="998"/>
      <c r="I260" s="999"/>
      <c r="J260" s="999"/>
      <c r="K260" s="999"/>
      <c r="L260" s="1000"/>
    </row>
    <row r="261" spans="2:12" x14ac:dyDescent="0.25">
      <c r="B261" s="998"/>
      <c r="C261" s="999"/>
      <c r="D261" s="999"/>
      <c r="E261" s="999"/>
      <c r="F261" s="999"/>
      <c r="G261" s="1000"/>
      <c r="H261" s="998"/>
      <c r="I261" s="999"/>
      <c r="J261" s="999"/>
      <c r="K261" s="999"/>
      <c r="L261" s="1000"/>
    </row>
    <row r="262" spans="2:12" x14ac:dyDescent="0.25">
      <c r="B262" s="998"/>
      <c r="C262" s="999"/>
      <c r="D262" s="999"/>
      <c r="E262" s="999"/>
      <c r="F262" s="999"/>
      <c r="G262" s="1000"/>
      <c r="H262" s="998"/>
      <c r="I262" s="999"/>
      <c r="J262" s="999"/>
      <c r="K262" s="999"/>
      <c r="L262" s="1000"/>
    </row>
    <row r="263" spans="2:12" ht="17.25" customHeight="1" x14ac:dyDescent="0.25">
      <c r="B263" s="1146">
        <v>32</v>
      </c>
      <c r="C263" s="1147"/>
      <c r="D263" s="1147"/>
      <c r="E263" s="1147"/>
      <c r="F263" s="1147"/>
      <c r="G263" s="1148"/>
      <c r="H263" s="1146">
        <v>33</v>
      </c>
      <c r="I263" s="1147"/>
      <c r="J263" s="1147"/>
      <c r="K263" s="1147"/>
      <c r="L263" s="1148"/>
    </row>
    <row r="264" spans="2:12" ht="8.25" customHeight="1" thickBot="1" x14ac:dyDescent="0.3">
      <c r="B264" s="1149"/>
      <c r="C264" s="1150"/>
      <c r="D264" s="1150"/>
      <c r="E264" s="1150"/>
      <c r="F264" s="1150"/>
      <c r="G264" s="1151"/>
      <c r="H264" s="1149"/>
      <c r="I264" s="1150"/>
      <c r="J264" s="1150"/>
      <c r="K264" s="1150"/>
      <c r="L264" s="1151"/>
    </row>
    <row r="265" spans="2:12" x14ac:dyDescent="0.25">
      <c r="B265" s="995" t="s">
        <v>547</v>
      </c>
      <c r="C265" s="996"/>
      <c r="D265" s="996"/>
      <c r="E265" s="996"/>
      <c r="F265" s="996"/>
      <c r="G265" s="997"/>
      <c r="H265" s="995" t="s">
        <v>548</v>
      </c>
      <c r="I265" s="996"/>
      <c r="J265" s="996"/>
      <c r="K265" s="996"/>
      <c r="L265" s="997"/>
    </row>
    <row r="266" spans="2:12" x14ac:dyDescent="0.25">
      <c r="B266" s="998"/>
      <c r="C266" s="999"/>
      <c r="D266" s="999"/>
      <c r="E266" s="999"/>
      <c r="F266" s="999"/>
      <c r="G266" s="1000"/>
      <c r="H266" s="998"/>
      <c r="I266" s="999"/>
      <c r="J266" s="999"/>
      <c r="K266" s="999"/>
      <c r="L266" s="1000"/>
    </row>
    <row r="267" spans="2:12" x14ac:dyDescent="0.25">
      <c r="B267" s="998"/>
      <c r="C267" s="999"/>
      <c r="D267" s="999"/>
      <c r="E267" s="999"/>
      <c r="F267" s="999"/>
      <c r="G267" s="1000"/>
      <c r="H267" s="998"/>
      <c r="I267" s="999"/>
      <c r="J267" s="999"/>
      <c r="K267" s="999"/>
      <c r="L267" s="1000"/>
    </row>
    <row r="268" spans="2:12" x14ac:dyDescent="0.25">
      <c r="B268" s="998"/>
      <c r="C268" s="999"/>
      <c r="D268" s="999"/>
      <c r="E268" s="999"/>
      <c r="F268" s="999"/>
      <c r="G268" s="1000"/>
      <c r="H268" s="998"/>
      <c r="I268" s="999"/>
      <c r="J268" s="999"/>
      <c r="K268" s="999"/>
      <c r="L268" s="1000"/>
    </row>
    <row r="269" spans="2:12" x14ac:dyDescent="0.25">
      <c r="B269" s="998"/>
      <c r="C269" s="999"/>
      <c r="D269" s="999"/>
      <c r="E269" s="999"/>
      <c r="F269" s="999"/>
      <c r="G269" s="1000"/>
      <c r="H269" s="998"/>
      <c r="I269" s="999"/>
      <c r="J269" s="999"/>
      <c r="K269" s="999"/>
      <c r="L269" s="1000"/>
    </row>
    <row r="270" spans="2:12" x14ac:dyDescent="0.25">
      <c r="B270" s="998"/>
      <c r="C270" s="999"/>
      <c r="D270" s="999"/>
      <c r="E270" s="999"/>
      <c r="F270" s="999"/>
      <c r="G270" s="1000"/>
      <c r="H270" s="998"/>
      <c r="I270" s="999"/>
      <c r="J270" s="999"/>
      <c r="K270" s="999"/>
      <c r="L270" s="1000"/>
    </row>
    <row r="271" spans="2:12" x14ac:dyDescent="0.25">
      <c r="B271" s="998"/>
      <c r="C271" s="999"/>
      <c r="D271" s="999"/>
      <c r="E271" s="999"/>
      <c r="F271" s="999"/>
      <c r="G271" s="1000"/>
      <c r="H271" s="998"/>
      <c r="I271" s="999"/>
      <c r="J271" s="999"/>
      <c r="K271" s="999"/>
      <c r="L271" s="1000"/>
    </row>
    <row r="272" spans="2:12" x14ac:dyDescent="0.25">
      <c r="B272" s="998"/>
      <c r="C272" s="999"/>
      <c r="D272" s="999"/>
      <c r="E272" s="999"/>
      <c r="F272" s="999"/>
      <c r="G272" s="1000"/>
      <c r="H272" s="998"/>
      <c r="I272" s="999"/>
      <c r="J272" s="999"/>
      <c r="K272" s="999"/>
      <c r="L272" s="1000"/>
    </row>
    <row r="273" spans="2:12" x14ac:dyDescent="0.25">
      <c r="B273" s="998"/>
      <c r="C273" s="999"/>
      <c r="D273" s="999"/>
      <c r="E273" s="999"/>
      <c r="F273" s="999"/>
      <c r="G273" s="1000"/>
      <c r="H273" s="998"/>
      <c r="I273" s="999"/>
      <c r="J273" s="999"/>
      <c r="K273" s="999"/>
      <c r="L273" s="1000"/>
    </row>
    <row r="274" spans="2:12" x14ac:dyDescent="0.25">
      <c r="B274" s="998"/>
      <c r="C274" s="999"/>
      <c r="D274" s="999"/>
      <c r="E274" s="999"/>
      <c r="F274" s="999"/>
      <c r="G274" s="1000"/>
      <c r="H274" s="998"/>
      <c r="I274" s="999"/>
      <c r="J274" s="999"/>
      <c r="K274" s="999"/>
      <c r="L274" s="1000"/>
    </row>
    <row r="275" spans="2:12" x14ac:dyDescent="0.25">
      <c r="B275" s="998"/>
      <c r="C275" s="999"/>
      <c r="D275" s="999"/>
      <c r="E275" s="999"/>
      <c r="F275" s="999"/>
      <c r="G275" s="1000"/>
      <c r="H275" s="998"/>
      <c r="I275" s="999"/>
      <c r="J275" s="999"/>
      <c r="K275" s="999"/>
      <c r="L275" s="1000"/>
    </row>
    <row r="276" spans="2:12" x14ac:dyDescent="0.25">
      <c r="B276" s="998"/>
      <c r="C276" s="999"/>
      <c r="D276" s="999"/>
      <c r="E276" s="999"/>
      <c r="F276" s="999"/>
      <c r="G276" s="1000"/>
      <c r="H276" s="998"/>
      <c r="I276" s="999"/>
      <c r="J276" s="999"/>
      <c r="K276" s="999"/>
      <c r="L276" s="1000"/>
    </row>
    <row r="277" spans="2:12" x14ac:dyDescent="0.25">
      <c r="B277" s="998"/>
      <c r="C277" s="999"/>
      <c r="D277" s="999"/>
      <c r="E277" s="999"/>
      <c r="F277" s="999"/>
      <c r="G277" s="1000"/>
      <c r="H277" s="998"/>
      <c r="I277" s="999"/>
      <c r="J277" s="999"/>
      <c r="K277" s="999"/>
      <c r="L277" s="1000"/>
    </row>
    <row r="278" spans="2:12" x14ac:dyDescent="0.25">
      <c r="B278" s="998"/>
      <c r="C278" s="999"/>
      <c r="D278" s="999"/>
      <c r="E278" s="999"/>
      <c r="F278" s="999"/>
      <c r="G278" s="1000"/>
      <c r="H278" s="998"/>
      <c r="I278" s="999"/>
      <c r="J278" s="999"/>
      <c r="K278" s="999"/>
      <c r="L278" s="1000"/>
    </row>
    <row r="279" spans="2:12" ht="15" customHeight="1" x14ac:dyDescent="0.25">
      <c r="B279" s="1146">
        <v>34</v>
      </c>
      <c r="C279" s="1147"/>
      <c r="D279" s="1147"/>
      <c r="E279" s="1147"/>
      <c r="F279" s="1147"/>
      <c r="G279" s="1148"/>
      <c r="H279" s="1146">
        <v>35</v>
      </c>
      <c r="I279" s="1147"/>
      <c r="J279" s="1147"/>
      <c r="K279" s="1147"/>
      <c r="L279" s="1148"/>
    </row>
    <row r="280" spans="2:12" ht="15.75" thickBot="1" x14ac:dyDescent="0.3">
      <c r="B280" s="1149"/>
      <c r="C280" s="1150"/>
      <c r="D280" s="1150"/>
      <c r="E280" s="1150"/>
      <c r="F280" s="1150"/>
      <c r="G280" s="1151"/>
      <c r="H280" s="1149"/>
      <c r="I280" s="1150"/>
      <c r="J280" s="1150"/>
      <c r="K280" s="1150"/>
      <c r="L280" s="1151"/>
    </row>
    <row r="281" spans="2:12" x14ac:dyDescent="0.25">
      <c r="B281" s="995" t="s">
        <v>547</v>
      </c>
      <c r="C281" s="996"/>
      <c r="D281" s="996"/>
      <c r="E281" s="996"/>
      <c r="F281" s="996"/>
      <c r="G281" s="997"/>
      <c r="H281" s="995" t="s">
        <v>548</v>
      </c>
      <c r="I281" s="996"/>
      <c r="J281" s="996"/>
      <c r="K281" s="996"/>
      <c r="L281" s="997"/>
    </row>
    <row r="282" spans="2:12" x14ac:dyDescent="0.25">
      <c r="B282" s="998"/>
      <c r="C282" s="999"/>
      <c r="D282" s="999"/>
      <c r="E282" s="999"/>
      <c r="F282" s="999"/>
      <c r="G282" s="1000"/>
      <c r="H282" s="998"/>
      <c r="I282" s="999"/>
      <c r="J282" s="999"/>
      <c r="K282" s="999"/>
      <c r="L282" s="1000"/>
    </row>
    <row r="283" spans="2:12" x14ac:dyDescent="0.25">
      <c r="B283" s="998"/>
      <c r="C283" s="999"/>
      <c r="D283" s="999"/>
      <c r="E283" s="999"/>
      <c r="F283" s="999"/>
      <c r="G283" s="1000"/>
      <c r="H283" s="998"/>
      <c r="I283" s="999"/>
      <c r="J283" s="999"/>
      <c r="K283" s="999"/>
      <c r="L283" s="1000"/>
    </row>
    <row r="284" spans="2:12" x14ac:dyDescent="0.25">
      <c r="B284" s="998"/>
      <c r="C284" s="999"/>
      <c r="D284" s="999"/>
      <c r="E284" s="999"/>
      <c r="F284" s="999"/>
      <c r="G284" s="1000"/>
      <c r="H284" s="998"/>
      <c r="I284" s="999"/>
      <c r="J284" s="999"/>
      <c r="K284" s="999"/>
      <c r="L284" s="1000"/>
    </row>
    <row r="285" spans="2:12" x14ac:dyDescent="0.25">
      <c r="B285" s="998"/>
      <c r="C285" s="999"/>
      <c r="D285" s="999"/>
      <c r="E285" s="999"/>
      <c r="F285" s="999"/>
      <c r="G285" s="1000"/>
      <c r="H285" s="998"/>
      <c r="I285" s="999"/>
      <c r="J285" s="999"/>
      <c r="K285" s="999"/>
      <c r="L285" s="1000"/>
    </row>
    <row r="286" spans="2:12" x14ac:dyDescent="0.25">
      <c r="B286" s="998"/>
      <c r="C286" s="999"/>
      <c r="D286" s="999"/>
      <c r="E286" s="999"/>
      <c r="F286" s="999"/>
      <c r="G286" s="1000"/>
      <c r="H286" s="998"/>
      <c r="I286" s="999"/>
      <c r="J286" s="999"/>
      <c r="K286" s="999"/>
      <c r="L286" s="1000"/>
    </row>
    <row r="287" spans="2:12" x14ac:dyDescent="0.25">
      <c r="B287" s="998"/>
      <c r="C287" s="999"/>
      <c r="D287" s="999"/>
      <c r="E287" s="999"/>
      <c r="F287" s="999"/>
      <c r="G287" s="1000"/>
      <c r="H287" s="998"/>
      <c r="I287" s="999"/>
      <c r="J287" s="999"/>
      <c r="K287" s="999"/>
      <c r="L287" s="1000"/>
    </row>
    <row r="288" spans="2:12" x14ac:dyDescent="0.25">
      <c r="B288" s="998"/>
      <c r="C288" s="999"/>
      <c r="D288" s="999"/>
      <c r="E288" s="999"/>
      <c r="F288" s="999"/>
      <c r="G288" s="1000"/>
      <c r="H288" s="998"/>
      <c r="I288" s="999"/>
      <c r="J288" s="999"/>
      <c r="K288" s="999"/>
      <c r="L288" s="1000"/>
    </row>
    <row r="289" spans="2:12" x14ac:dyDescent="0.25">
      <c r="B289" s="998"/>
      <c r="C289" s="999"/>
      <c r="D289" s="999"/>
      <c r="E289" s="999"/>
      <c r="F289" s="999"/>
      <c r="G289" s="1000"/>
      <c r="H289" s="998"/>
      <c r="I289" s="999"/>
      <c r="J289" s="999"/>
      <c r="K289" s="999"/>
      <c r="L289" s="1000"/>
    </row>
    <row r="290" spans="2:12" x14ac:dyDescent="0.25">
      <c r="B290" s="998"/>
      <c r="C290" s="999"/>
      <c r="D290" s="999"/>
      <c r="E290" s="999"/>
      <c r="F290" s="999"/>
      <c r="G290" s="1000"/>
      <c r="H290" s="998"/>
      <c r="I290" s="999"/>
      <c r="J290" s="999"/>
      <c r="K290" s="999"/>
      <c r="L290" s="1000"/>
    </row>
    <row r="291" spans="2:12" x14ac:dyDescent="0.25">
      <c r="B291" s="998"/>
      <c r="C291" s="999"/>
      <c r="D291" s="999"/>
      <c r="E291" s="999"/>
      <c r="F291" s="999"/>
      <c r="G291" s="1000"/>
      <c r="H291" s="998"/>
      <c r="I291" s="999"/>
      <c r="J291" s="999"/>
      <c r="K291" s="999"/>
      <c r="L291" s="1000"/>
    </row>
    <row r="292" spans="2:12" x14ac:dyDescent="0.25">
      <c r="B292" s="998"/>
      <c r="C292" s="999"/>
      <c r="D292" s="999"/>
      <c r="E292" s="999"/>
      <c r="F292" s="999"/>
      <c r="G292" s="1000"/>
      <c r="H292" s="998"/>
      <c r="I292" s="999"/>
      <c r="J292" s="999"/>
      <c r="K292" s="999"/>
      <c r="L292" s="1000"/>
    </row>
    <row r="293" spans="2:12" x14ac:dyDescent="0.25">
      <c r="B293" s="998"/>
      <c r="C293" s="999"/>
      <c r="D293" s="999"/>
      <c r="E293" s="999"/>
      <c r="F293" s="999"/>
      <c r="G293" s="1000"/>
      <c r="H293" s="998"/>
      <c r="I293" s="999"/>
      <c r="J293" s="999"/>
      <c r="K293" s="999"/>
      <c r="L293" s="1000"/>
    </row>
    <row r="294" spans="2:12" x14ac:dyDescent="0.25">
      <c r="B294" s="998"/>
      <c r="C294" s="999"/>
      <c r="D294" s="999"/>
      <c r="E294" s="999"/>
      <c r="F294" s="999"/>
      <c r="G294" s="1000"/>
      <c r="H294" s="998"/>
      <c r="I294" s="999"/>
      <c r="J294" s="999"/>
      <c r="K294" s="999"/>
      <c r="L294" s="1000"/>
    </row>
    <row r="295" spans="2:12" ht="15" customHeight="1" x14ac:dyDescent="0.25">
      <c r="B295" s="1146">
        <v>36</v>
      </c>
      <c r="C295" s="1147"/>
      <c r="D295" s="1147"/>
      <c r="E295" s="1147"/>
      <c r="F295" s="1147"/>
      <c r="G295" s="1148"/>
      <c r="H295" s="1146">
        <v>37</v>
      </c>
      <c r="I295" s="1147"/>
      <c r="J295" s="1147"/>
      <c r="K295" s="1147"/>
      <c r="L295" s="1148"/>
    </row>
    <row r="296" spans="2:12" ht="15.75" thickBot="1" x14ac:dyDescent="0.3">
      <c r="B296" s="1146"/>
      <c r="C296" s="1147"/>
      <c r="D296" s="1147"/>
      <c r="E296" s="1147"/>
      <c r="F296" s="1147"/>
      <c r="G296" s="1148"/>
      <c r="H296" s="1146"/>
      <c r="I296" s="1147"/>
      <c r="J296" s="1147"/>
      <c r="K296" s="1147"/>
      <c r="L296" s="1148"/>
    </row>
    <row r="297" spans="2:12" ht="14.25" customHeight="1" x14ac:dyDescent="0.25">
      <c r="B297" s="995" t="s">
        <v>547</v>
      </c>
      <c r="C297" s="996"/>
      <c r="D297" s="996"/>
      <c r="E297" s="996"/>
      <c r="F297" s="996"/>
      <c r="G297" s="997"/>
      <c r="H297" s="995" t="s">
        <v>548</v>
      </c>
      <c r="I297" s="996"/>
      <c r="J297" s="996"/>
      <c r="K297" s="996"/>
      <c r="L297" s="997"/>
    </row>
    <row r="298" spans="2:12" x14ac:dyDescent="0.25">
      <c r="B298" s="998"/>
      <c r="C298" s="999"/>
      <c r="D298" s="999"/>
      <c r="E298" s="999"/>
      <c r="F298" s="999"/>
      <c r="G298" s="1000"/>
      <c r="H298" s="998"/>
      <c r="I298" s="999"/>
      <c r="J298" s="999"/>
      <c r="K298" s="999"/>
      <c r="L298" s="1000"/>
    </row>
    <row r="299" spans="2:12" x14ac:dyDescent="0.25">
      <c r="B299" s="998"/>
      <c r="C299" s="999"/>
      <c r="D299" s="999"/>
      <c r="E299" s="999"/>
      <c r="F299" s="999"/>
      <c r="G299" s="1000"/>
      <c r="H299" s="998"/>
      <c r="I299" s="999"/>
      <c r="J299" s="999"/>
      <c r="K299" s="999"/>
      <c r="L299" s="1000"/>
    </row>
    <row r="300" spans="2:12" x14ac:dyDescent="0.25">
      <c r="B300" s="998"/>
      <c r="C300" s="999"/>
      <c r="D300" s="999"/>
      <c r="E300" s="999"/>
      <c r="F300" s="999"/>
      <c r="G300" s="1000"/>
      <c r="H300" s="998"/>
      <c r="I300" s="999"/>
      <c r="J300" s="999"/>
      <c r="K300" s="999"/>
      <c r="L300" s="1000"/>
    </row>
    <row r="301" spans="2:12" x14ac:dyDescent="0.25">
      <c r="B301" s="998"/>
      <c r="C301" s="999"/>
      <c r="D301" s="999"/>
      <c r="E301" s="999"/>
      <c r="F301" s="999"/>
      <c r="G301" s="1000"/>
      <c r="H301" s="998"/>
      <c r="I301" s="999"/>
      <c r="J301" s="999"/>
      <c r="K301" s="999"/>
      <c r="L301" s="1000"/>
    </row>
    <row r="302" spans="2:12" x14ac:dyDescent="0.25">
      <c r="B302" s="998"/>
      <c r="C302" s="999"/>
      <c r="D302" s="999"/>
      <c r="E302" s="999"/>
      <c r="F302" s="999"/>
      <c r="G302" s="1000"/>
      <c r="H302" s="998"/>
      <c r="I302" s="999"/>
      <c r="J302" s="999"/>
      <c r="K302" s="999"/>
      <c r="L302" s="1000"/>
    </row>
    <row r="303" spans="2:12" x14ac:dyDescent="0.25">
      <c r="B303" s="998"/>
      <c r="C303" s="999"/>
      <c r="D303" s="999"/>
      <c r="E303" s="999"/>
      <c r="F303" s="999"/>
      <c r="G303" s="1000"/>
      <c r="H303" s="998"/>
      <c r="I303" s="999"/>
      <c r="J303" s="999"/>
      <c r="K303" s="999"/>
      <c r="L303" s="1000"/>
    </row>
    <row r="304" spans="2:12" x14ac:dyDescent="0.25">
      <c r="B304" s="998"/>
      <c r="C304" s="999"/>
      <c r="D304" s="999"/>
      <c r="E304" s="999"/>
      <c r="F304" s="999"/>
      <c r="G304" s="1000"/>
      <c r="H304" s="998"/>
      <c r="I304" s="999"/>
      <c r="J304" s="999"/>
      <c r="K304" s="999"/>
      <c r="L304" s="1000"/>
    </row>
    <row r="305" spans="2:12" x14ac:dyDescent="0.25">
      <c r="B305" s="998"/>
      <c r="C305" s="999"/>
      <c r="D305" s="999"/>
      <c r="E305" s="999"/>
      <c r="F305" s="999"/>
      <c r="G305" s="1000"/>
      <c r="H305" s="998"/>
      <c r="I305" s="999"/>
      <c r="J305" s="999"/>
      <c r="K305" s="999"/>
      <c r="L305" s="1000"/>
    </row>
    <row r="306" spans="2:12" x14ac:dyDescent="0.25">
      <c r="B306" s="998"/>
      <c r="C306" s="999"/>
      <c r="D306" s="999"/>
      <c r="E306" s="999"/>
      <c r="F306" s="999"/>
      <c r="G306" s="1000"/>
      <c r="H306" s="998"/>
      <c r="I306" s="999"/>
      <c r="J306" s="999"/>
      <c r="K306" s="999"/>
      <c r="L306" s="1000"/>
    </row>
    <row r="307" spans="2:12" x14ac:dyDescent="0.25">
      <c r="B307" s="998"/>
      <c r="C307" s="999"/>
      <c r="D307" s="999"/>
      <c r="E307" s="999"/>
      <c r="F307" s="999"/>
      <c r="G307" s="1000"/>
      <c r="H307" s="998"/>
      <c r="I307" s="999"/>
      <c r="J307" s="999"/>
      <c r="K307" s="999"/>
      <c r="L307" s="1000"/>
    </row>
    <row r="308" spans="2:12" x14ac:dyDescent="0.25">
      <c r="B308" s="998"/>
      <c r="C308" s="999"/>
      <c r="D308" s="999"/>
      <c r="E308" s="999"/>
      <c r="F308" s="999"/>
      <c r="G308" s="1000"/>
      <c r="H308" s="998"/>
      <c r="I308" s="999"/>
      <c r="J308" s="999"/>
      <c r="K308" s="999"/>
      <c r="L308" s="1000"/>
    </row>
    <row r="309" spans="2:12" x14ac:dyDescent="0.25">
      <c r="B309" s="998"/>
      <c r="C309" s="999"/>
      <c r="D309" s="999"/>
      <c r="E309" s="999"/>
      <c r="F309" s="999"/>
      <c r="G309" s="1000"/>
      <c r="H309" s="998"/>
      <c r="I309" s="999"/>
      <c r="J309" s="999"/>
      <c r="K309" s="999"/>
      <c r="L309" s="1000"/>
    </row>
    <row r="310" spans="2:12" x14ac:dyDescent="0.25">
      <c r="B310" s="998"/>
      <c r="C310" s="999"/>
      <c r="D310" s="999"/>
      <c r="E310" s="999"/>
      <c r="F310" s="999"/>
      <c r="G310" s="1000"/>
      <c r="H310" s="998"/>
      <c r="I310" s="999"/>
      <c r="J310" s="999"/>
      <c r="K310" s="999"/>
      <c r="L310" s="1000"/>
    </row>
    <row r="311" spans="2:12" ht="17.25" customHeight="1" x14ac:dyDescent="0.25">
      <c r="B311" s="1146">
        <v>38</v>
      </c>
      <c r="C311" s="1147"/>
      <c r="D311" s="1147"/>
      <c r="E311" s="1147"/>
      <c r="F311" s="1147"/>
      <c r="G311" s="1148"/>
      <c r="H311" s="1146">
        <v>39</v>
      </c>
      <c r="I311" s="1147"/>
      <c r="J311" s="1147"/>
      <c r="K311" s="1147"/>
      <c r="L311" s="1148"/>
    </row>
    <row r="312" spans="2:12" ht="15" customHeight="1" thickBot="1" x14ac:dyDescent="0.3">
      <c r="B312" s="1149"/>
      <c r="C312" s="1150"/>
      <c r="D312" s="1150"/>
      <c r="E312" s="1150"/>
      <c r="F312" s="1150"/>
      <c r="G312" s="1151"/>
      <c r="H312" s="1149"/>
      <c r="I312" s="1150"/>
      <c r="J312" s="1150"/>
      <c r="K312" s="1150"/>
      <c r="L312" s="1151"/>
    </row>
    <row r="313" spans="2:12" x14ac:dyDescent="0.25">
      <c r="B313" s="998"/>
      <c r="C313" s="999"/>
      <c r="D313" s="999"/>
      <c r="E313" s="999"/>
      <c r="F313" s="999"/>
      <c r="G313" s="1000"/>
      <c r="H313" s="998"/>
      <c r="I313" s="999"/>
      <c r="J313" s="999"/>
      <c r="K313" s="999"/>
      <c r="L313" s="1000"/>
    </row>
    <row r="314" spans="2:12" x14ac:dyDescent="0.25">
      <c r="B314" s="998"/>
      <c r="C314" s="999"/>
      <c r="D314" s="999"/>
      <c r="E314" s="999"/>
      <c r="F314" s="999"/>
      <c r="G314" s="1000"/>
      <c r="H314" s="998"/>
      <c r="I314" s="999"/>
      <c r="J314" s="999"/>
      <c r="K314" s="999"/>
      <c r="L314" s="1000"/>
    </row>
    <row r="315" spans="2:12" x14ac:dyDescent="0.25">
      <c r="B315" s="998"/>
      <c r="C315" s="999"/>
      <c r="D315" s="999"/>
      <c r="E315" s="999"/>
      <c r="F315" s="999"/>
      <c r="G315" s="1000"/>
      <c r="H315" s="998"/>
      <c r="I315" s="999"/>
      <c r="J315" s="999"/>
      <c r="K315" s="999"/>
      <c r="L315" s="1000"/>
    </row>
    <row r="316" spans="2:12" x14ac:dyDescent="0.25">
      <c r="B316" s="998"/>
      <c r="C316" s="999"/>
      <c r="D316" s="999"/>
      <c r="E316" s="999"/>
      <c r="F316" s="999"/>
      <c r="G316" s="1000"/>
      <c r="H316" s="998"/>
      <c r="I316" s="999"/>
      <c r="J316" s="999"/>
      <c r="K316" s="999"/>
      <c r="L316" s="1000"/>
    </row>
    <row r="317" spans="2:12" x14ac:dyDescent="0.25">
      <c r="B317" s="998"/>
      <c r="C317" s="999"/>
      <c r="D317" s="999"/>
      <c r="E317" s="999"/>
      <c r="F317" s="999"/>
      <c r="G317" s="1000"/>
      <c r="H317" s="998"/>
      <c r="I317" s="999"/>
      <c r="J317" s="999"/>
      <c r="K317" s="999"/>
      <c r="L317" s="1000"/>
    </row>
    <row r="318" spans="2:12" x14ac:dyDescent="0.25">
      <c r="B318" s="998"/>
      <c r="C318" s="999"/>
      <c r="D318" s="999"/>
      <c r="E318" s="999"/>
      <c r="F318" s="999"/>
      <c r="G318" s="1000"/>
      <c r="H318" s="998"/>
      <c r="I318" s="999"/>
      <c r="J318" s="999"/>
      <c r="K318" s="999"/>
      <c r="L318" s="1000"/>
    </row>
    <row r="319" spans="2:12" x14ac:dyDescent="0.25">
      <c r="B319" s="998"/>
      <c r="C319" s="999"/>
      <c r="D319" s="999"/>
      <c r="E319" s="999"/>
      <c r="F319" s="999"/>
      <c r="G319" s="1000"/>
      <c r="H319" s="998"/>
      <c r="I319" s="999"/>
      <c r="J319" s="999"/>
      <c r="K319" s="999"/>
      <c r="L319" s="1000"/>
    </row>
    <row r="320" spans="2:12" x14ac:dyDescent="0.25">
      <c r="B320" s="998"/>
      <c r="C320" s="999"/>
      <c r="D320" s="999"/>
      <c r="E320" s="999"/>
      <c r="F320" s="999"/>
      <c r="G320" s="1000"/>
      <c r="H320" s="998"/>
      <c r="I320" s="999"/>
      <c r="J320" s="999"/>
      <c r="K320" s="999"/>
      <c r="L320" s="1000"/>
    </row>
    <row r="321" spans="2:12" x14ac:dyDescent="0.25">
      <c r="B321" s="998"/>
      <c r="C321" s="999"/>
      <c r="D321" s="999"/>
      <c r="E321" s="999"/>
      <c r="F321" s="999"/>
      <c r="G321" s="1000"/>
      <c r="H321" s="998"/>
      <c r="I321" s="999"/>
      <c r="J321" s="999"/>
      <c r="K321" s="999"/>
      <c r="L321" s="1000"/>
    </row>
    <row r="322" spans="2:12" x14ac:dyDescent="0.25">
      <c r="B322" s="998"/>
      <c r="C322" s="999"/>
      <c r="D322" s="999"/>
      <c r="E322" s="999"/>
      <c r="F322" s="999"/>
      <c r="G322" s="1000"/>
      <c r="H322" s="998"/>
      <c r="I322" s="999"/>
      <c r="J322" s="999"/>
      <c r="K322" s="999"/>
      <c r="L322" s="1000"/>
    </row>
    <row r="323" spans="2:12" x14ac:dyDescent="0.25">
      <c r="B323" s="998"/>
      <c r="C323" s="999"/>
      <c r="D323" s="999"/>
      <c r="E323" s="999"/>
      <c r="F323" s="999"/>
      <c r="G323" s="1000"/>
      <c r="H323" s="998"/>
      <c r="I323" s="999"/>
      <c r="J323" s="999"/>
      <c r="K323" s="999"/>
      <c r="L323" s="1000"/>
    </row>
    <row r="324" spans="2:12" x14ac:dyDescent="0.25">
      <c r="B324" s="998"/>
      <c r="C324" s="999"/>
      <c r="D324" s="999"/>
      <c r="E324" s="999"/>
      <c r="F324" s="999"/>
      <c r="G324" s="1000"/>
      <c r="H324" s="998"/>
      <c r="I324" s="999"/>
      <c r="J324" s="999"/>
      <c r="K324" s="999"/>
      <c r="L324" s="1000"/>
    </row>
    <row r="325" spans="2:12" x14ac:dyDescent="0.25">
      <c r="B325" s="998"/>
      <c r="C325" s="999"/>
      <c r="D325" s="999"/>
      <c r="E325" s="999"/>
      <c r="F325" s="999"/>
      <c r="G325" s="1000"/>
      <c r="H325" s="998"/>
      <c r="I325" s="999"/>
      <c r="J325" s="999"/>
      <c r="K325" s="999"/>
      <c r="L325" s="1000"/>
    </row>
    <row r="326" spans="2:12" ht="15" customHeight="1" x14ac:dyDescent="0.25">
      <c r="B326" s="1146">
        <v>40</v>
      </c>
      <c r="C326" s="1147"/>
      <c r="D326" s="1147"/>
      <c r="E326" s="1147"/>
      <c r="F326" s="1147"/>
      <c r="G326" s="1148"/>
      <c r="H326" s="1146">
        <v>41</v>
      </c>
      <c r="I326" s="1147"/>
      <c r="J326" s="1147"/>
      <c r="K326" s="1147"/>
      <c r="L326" s="1148"/>
    </row>
    <row r="327" spans="2:12" ht="15.75" thickBot="1" x14ac:dyDescent="0.3">
      <c r="B327" s="1149"/>
      <c r="C327" s="1150"/>
      <c r="D327" s="1150"/>
      <c r="E327" s="1150"/>
      <c r="F327" s="1150"/>
      <c r="G327" s="1151"/>
      <c r="H327" s="1149"/>
      <c r="I327" s="1150"/>
      <c r="J327" s="1150"/>
      <c r="K327" s="1150"/>
      <c r="L327" s="1151"/>
    </row>
    <row r="328" spans="2:12" ht="26.25" customHeight="1" x14ac:dyDescent="0.25">
      <c r="B328" s="995" t="s">
        <v>547</v>
      </c>
      <c r="C328" s="996"/>
      <c r="D328" s="996"/>
      <c r="E328" s="996"/>
      <c r="F328" s="996"/>
      <c r="G328" s="997"/>
      <c r="H328" s="995" t="s">
        <v>548</v>
      </c>
      <c r="I328" s="996"/>
      <c r="J328" s="996"/>
      <c r="K328" s="996"/>
      <c r="L328" s="997"/>
    </row>
    <row r="329" spans="2:12" ht="26.25" customHeight="1" x14ac:dyDescent="0.25">
      <c r="B329" s="998"/>
      <c r="C329" s="999"/>
      <c r="D329" s="999"/>
      <c r="E329" s="999"/>
      <c r="F329" s="999"/>
      <c r="G329" s="1000"/>
      <c r="H329" s="998"/>
      <c r="I329" s="999"/>
      <c r="J329" s="999"/>
      <c r="K329" s="999"/>
      <c r="L329" s="1000"/>
    </row>
    <row r="330" spans="2:12" ht="26.25" customHeight="1" x14ac:dyDescent="0.25">
      <c r="B330" s="998"/>
      <c r="C330" s="999"/>
      <c r="D330" s="999"/>
      <c r="E330" s="999"/>
      <c r="F330" s="999"/>
      <c r="G330" s="1000"/>
      <c r="H330" s="998"/>
      <c r="I330" s="999"/>
      <c r="J330" s="999"/>
      <c r="K330" s="999"/>
      <c r="L330" s="1000"/>
    </row>
    <row r="331" spans="2:12" ht="26.25" customHeight="1" x14ac:dyDescent="0.25">
      <c r="B331" s="998"/>
      <c r="C331" s="999"/>
      <c r="D331" s="999"/>
      <c r="E331" s="999"/>
      <c r="F331" s="999"/>
      <c r="G331" s="1000"/>
      <c r="H331" s="998"/>
      <c r="I331" s="999"/>
      <c r="J331" s="999"/>
      <c r="K331" s="999"/>
      <c r="L331" s="1000"/>
    </row>
    <row r="332" spans="2:12" ht="26.25" customHeight="1" x14ac:dyDescent="0.25">
      <c r="B332" s="998"/>
      <c r="C332" s="999"/>
      <c r="D332" s="999"/>
      <c r="E332" s="999"/>
      <c r="F332" s="999"/>
      <c r="G332" s="1000"/>
      <c r="H332" s="998"/>
      <c r="I332" s="999"/>
      <c r="J332" s="999"/>
      <c r="K332" s="999"/>
      <c r="L332" s="1000"/>
    </row>
    <row r="333" spans="2:12" ht="26.25" customHeight="1" x14ac:dyDescent="0.25">
      <c r="B333" s="998"/>
      <c r="C333" s="999"/>
      <c r="D333" s="999"/>
      <c r="E333" s="999"/>
      <c r="F333" s="999"/>
      <c r="G333" s="1000"/>
      <c r="H333" s="998"/>
      <c r="I333" s="999"/>
      <c r="J333" s="999"/>
      <c r="K333" s="999"/>
      <c r="L333" s="1000"/>
    </row>
    <row r="334" spans="2:12" ht="26.25" customHeight="1" x14ac:dyDescent="0.25">
      <c r="B334" s="998"/>
      <c r="C334" s="999"/>
      <c r="D334" s="999"/>
      <c r="E334" s="999"/>
      <c r="F334" s="999"/>
      <c r="G334" s="1000"/>
      <c r="H334" s="998"/>
      <c r="I334" s="999"/>
      <c r="J334" s="999"/>
      <c r="K334" s="999"/>
      <c r="L334" s="1000"/>
    </row>
    <row r="335" spans="2:12" ht="26.25" customHeight="1" x14ac:dyDescent="0.25">
      <c r="B335" s="998"/>
      <c r="C335" s="999"/>
      <c r="D335" s="999"/>
      <c r="E335" s="999"/>
      <c r="F335" s="999"/>
      <c r="G335" s="1000"/>
      <c r="H335" s="998"/>
      <c r="I335" s="999"/>
      <c r="J335" s="999"/>
      <c r="K335" s="999"/>
      <c r="L335" s="1000"/>
    </row>
    <row r="336" spans="2:12" ht="15" customHeight="1" x14ac:dyDescent="0.25">
      <c r="B336" s="1146">
        <v>42</v>
      </c>
      <c r="C336" s="1147"/>
      <c r="D336" s="1147"/>
      <c r="E336" s="1147"/>
      <c r="F336" s="1147"/>
      <c r="G336" s="1148"/>
      <c r="H336" s="1146">
        <v>43</v>
      </c>
      <c r="I336" s="1147"/>
      <c r="J336" s="1147"/>
      <c r="K336" s="1147"/>
      <c r="L336" s="1148"/>
    </row>
    <row r="337" spans="2:12" ht="15.75" thickBot="1" x14ac:dyDescent="0.3">
      <c r="B337" s="1149"/>
      <c r="C337" s="1150"/>
      <c r="D337" s="1150"/>
      <c r="E337" s="1150"/>
      <c r="F337" s="1150"/>
      <c r="G337" s="1151"/>
      <c r="H337" s="1149"/>
      <c r="I337" s="1150"/>
      <c r="J337" s="1150"/>
      <c r="K337" s="1150"/>
      <c r="L337" s="1151"/>
    </row>
    <row r="338" spans="2:12" ht="25.5" customHeight="1" x14ac:dyDescent="0.25">
      <c r="B338" s="995" t="s">
        <v>547</v>
      </c>
      <c r="C338" s="996"/>
      <c r="D338" s="996"/>
      <c r="E338" s="996"/>
      <c r="F338" s="996"/>
      <c r="G338" s="997"/>
      <c r="H338" s="995" t="s">
        <v>548</v>
      </c>
      <c r="I338" s="996"/>
      <c r="J338" s="996"/>
      <c r="K338" s="996"/>
      <c r="L338" s="997"/>
    </row>
    <row r="339" spans="2:12" ht="25.5" customHeight="1" x14ac:dyDescent="0.25">
      <c r="B339" s="998"/>
      <c r="C339" s="999"/>
      <c r="D339" s="999"/>
      <c r="E339" s="999"/>
      <c r="F339" s="999"/>
      <c r="G339" s="1000"/>
      <c r="H339" s="998"/>
      <c r="I339" s="999"/>
      <c r="J339" s="999"/>
      <c r="K339" s="999"/>
      <c r="L339" s="1000"/>
    </row>
    <row r="340" spans="2:12" ht="25.5" customHeight="1" x14ac:dyDescent="0.25">
      <c r="B340" s="998"/>
      <c r="C340" s="999"/>
      <c r="D340" s="999"/>
      <c r="E340" s="999"/>
      <c r="F340" s="999"/>
      <c r="G340" s="1000"/>
      <c r="H340" s="998"/>
      <c r="I340" s="999"/>
      <c r="J340" s="999"/>
      <c r="K340" s="999"/>
      <c r="L340" s="1000"/>
    </row>
    <row r="341" spans="2:12" ht="25.5" customHeight="1" x14ac:dyDescent="0.25">
      <c r="B341" s="998"/>
      <c r="C341" s="999"/>
      <c r="D341" s="999"/>
      <c r="E341" s="999"/>
      <c r="F341" s="999"/>
      <c r="G341" s="1000"/>
      <c r="H341" s="998"/>
      <c r="I341" s="999"/>
      <c r="J341" s="999"/>
      <c r="K341" s="999"/>
      <c r="L341" s="1000"/>
    </row>
    <row r="342" spans="2:12" ht="25.5" customHeight="1" x14ac:dyDescent="0.25">
      <c r="B342" s="998"/>
      <c r="C342" s="999"/>
      <c r="D342" s="999"/>
      <c r="E342" s="999"/>
      <c r="F342" s="999"/>
      <c r="G342" s="1000"/>
      <c r="H342" s="998"/>
      <c r="I342" s="999"/>
      <c r="J342" s="999"/>
      <c r="K342" s="999"/>
      <c r="L342" s="1000"/>
    </row>
    <row r="343" spans="2:12" ht="25.5" customHeight="1" x14ac:dyDescent="0.25">
      <c r="B343" s="998"/>
      <c r="C343" s="999"/>
      <c r="D343" s="999"/>
      <c r="E343" s="999"/>
      <c r="F343" s="999"/>
      <c r="G343" s="1000"/>
      <c r="H343" s="998"/>
      <c r="I343" s="999"/>
      <c r="J343" s="999"/>
      <c r="K343" s="999"/>
      <c r="L343" s="1000"/>
    </row>
    <row r="344" spans="2:12" ht="25.5" customHeight="1" x14ac:dyDescent="0.25">
      <c r="B344" s="998"/>
      <c r="C344" s="999"/>
      <c r="D344" s="999"/>
      <c r="E344" s="999"/>
      <c r="F344" s="999"/>
      <c r="G344" s="1000"/>
      <c r="H344" s="998"/>
      <c r="I344" s="999"/>
      <c r="J344" s="999"/>
      <c r="K344" s="999"/>
      <c r="L344" s="1000"/>
    </row>
    <row r="345" spans="2:12" ht="25.5" customHeight="1" x14ac:dyDescent="0.25">
      <c r="B345" s="998"/>
      <c r="C345" s="999"/>
      <c r="D345" s="999"/>
      <c r="E345" s="999"/>
      <c r="F345" s="999"/>
      <c r="G345" s="1000"/>
      <c r="H345" s="998"/>
      <c r="I345" s="999"/>
      <c r="J345" s="999"/>
      <c r="K345" s="999"/>
      <c r="L345" s="1000"/>
    </row>
    <row r="346" spans="2:12" ht="15" customHeight="1" x14ac:dyDescent="0.25">
      <c r="B346" s="1146">
        <v>44</v>
      </c>
      <c r="C346" s="1147"/>
      <c r="D346" s="1147"/>
      <c r="E346" s="1147"/>
      <c r="F346" s="1147"/>
      <c r="G346" s="1148"/>
      <c r="H346" s="1146"/>
      <c r="I346" s="1147"/>
      <c r="J346" s="1147"/>
      <c r="K346" s="1147"/>
      <c r="L346" s="1148"/>
    </row>
    <row r="347" spans="2:12" ht="15.75" thickBot="1" x14ac:dyDescent="0.3">
      <c r="B347" s="1149"/>
      <c r="C347" s="1150"/>
      <c r="D347" s="1150"/>
      <c r="E347" s="1150"/>
      <c r="F347" s="1150"/>
      <c r="G347" s="1151"/>
      <c r="H347" s="1149"/>
      <c r="I347" s="1150"/>
      <c r="J347" s="1150"/>
      <c r="K347" s="1150"/>
      <c r="L347" s="1151"/>
    </row>
    <row r="348" spans="2:12" ht="78.75" customHeight="1" thickBot="1" x14ac:dyDescent="0.3">
      <c r="B348" s="1170" t="s">
        <v>1253</v>
      </c>
      <c r="C348" s="1144"/>
      <c r="D348" s="1144"/>
      <c r="E348" s="1144"/>
      <c r="F348" s="1144"/>
      <c r="G348" s="1144"/>
      <c r="H348" s="1144"/>
      <c r="I348" s="1144"/>
      <c r="J348" s="1144"/>
      <c r="K348" s="1144"/>
      <c r="L348" s="1145"/>
    </row>
    <row r="349" spans="2:12" ht="25.5" customHeight="1" x14ac:dyDescent="0.25">
      <c r="B349" s="995" t="s">
        <v>547</v>
      </c>
      <c r="C349" s="996"/>
      <c r="D349" s="996"/>
      <c r="E349" s="996"/>
      <c r="F349" s="996"/>
      <c r="G349" s="997"/>
      <c r="H349" s="995" t="s">
        <v>548</v>
      </c>
      <c r="I349" s="996"/>
      <c r="J349" s="996"/>
      <c r="K349" s="996"/>
      <c r="L349" s="997"/>
    </row>
    <row r="350" spans="2:12" ht="25.5" customHeight="1" x14ac:dyDescent="0.25">
      <c r="B350" s="998"/>
      <c r="C350" s="999"/>
      <c r="D350" s="999"/>
      <c r="E350" s="999"/>
      <c r="F350" s="999"/>
      <c r="G350" s="1000"/>
      <c r="H350" s="998"/>
      <c r="I350" s="999"/>
      <c r="J350" s="999"/>
      <c r="K350" s="999"/>
      <c r="L350" s="1000"/>
    </row>
    <row r="351" spans="2:12" ht="25.5" customHeight="1" x14ac:dyDescent="0.25">
      <c r="B351" s="998"/>
      <c r="C351" s="999"/>
      <c r="D351" s="999"/>
      <c r="E351" s="999"/>
      <c r="F351" s="999"/>
      <c r="G351" s="1000"/>
      <c r="H351" s="998"/>
      <c r="I351" s="999"/>
      <c r="J351" s="999"/>
      <c r="K351" s="999"/>
      <c r="L351" s="1000"/>
    </row>
    <row r="352" spans="2:12" ht="25.5" customHeight="1" x14ac:dyDescent="0.25">
      <c r="B352" s="998"/>
      <c r="C352" s="999"/>
      <c r="D352" s="999"/>
      <c r="E352" s="999"/>
      <c r="F352" s="999"/>
      <c r="G352" s="1000"/>
      <c r="H352" s="998"/>
      <c r="I352" s="999"/>
      <c r="J352" s="999"/>
      <c r="K352" s="999"/>
      <c r="L352" s="1000"/>
    </row>
    <row r="353" spans="2:12" ht="25.5" customHeight="1" x14ac:dyDescent="0.25">
      <c r="B353" s="998"/>
      <c r="C353" s="999"/>
      <c r="D353" s="999"/>
      <c r="E353" s="999"/>
      <c r="F353" s="999"/>
      <c r="G353" s="1000"/>
      <c r="H353" s="998"/>
      <c r="I353" s="999"/>
      <c r="J353" s="999"/>
      <c r="K353" s="999"/>
      <c r="L353" s="1000"/>
    </row>
    <row r="354" spans="2:12" ht="25.5" customHeight="1" x14ac:dyDescent="0.25">
      <c r="B354" s="998"/>
      <c r="C354" s="999"/>
      <c r="D354" s="999"/>
      <c r="E354" s="999"/>
      <c r="F354" s="999"/>
      <c r="G354" s="1000"/>
      <c r="H354" s="998"/>
      <c r="I354" s="999"/>
      <c r="J354" s="999"/>
      <c r="K354" s="999"/>
      <c r="L354" s="1000"/>
    </row>
    <row r="355" spans="2:12" ht="25.5" customHeight="1" x14ac:dyDescent="0.25">
      <c r="B355" s="998"/>
      <c r="C355" s="999"/>
      <c r="D355" s="999"/>
      <c r="E355" s="999"/>
      <c r="F355" s="999"/>
      <c r="G355" s="1000"/>
      <c r="H355" s="998"/>
      <c r="I355" s="999"/>
      <c r="J355" s="999"/>
      <c r="K355" s="999"/>
      <c r="L355" s="1000"/>
    </row>
    <row r="356" spans="2:12" ht="25.5" customHeight="1" x14ac:dyDescent="0.25">
      <c r="B356" s="998"/>
      <c r="C356" s="999"/>
      <c r="D356" s="999"/>
      <c r="E356" s="999"/>
      <c r="F356" s="999"/>
      <c r="G356" s="1000"/>
      <c r="H356" s="998"/>
      <c r="I356" s="999"/>
      <c r="J356" s="999"/>
      <c r="K356" s="999"/>
      <c r="L356" s="1000"/>
    </row>
    <row r="357" spans="2:12" ht="15" customHeight="1" x14ac:dyDescent="0.25">
      <c r="B357" s="1146">
        <v>45</v>
      </c>
      <c r="C357" s="1147"/>
      <c r="D357" s="1147"/>
      <c r="E357" s="1147"/>
      <c r="F357" s="1147"/>
      <c r="G357" s="1148"/>
      <c r="H357" s="1146">
        <v>46</v>
      </c>
      <c r="I357" s="1147"/>
      <c r="J357" s="1147"/>
      <c r="K357" s="1147"/>
      <c r="L357" s="1148"/>
    </row>
    <row r="358" spans="2:12" ht="15.75" thickBot="1" x14ac:dyDescent="0.3">
      <c r="B358" s="1149"/>
      <c r="C358" s="1150"/>
      <c r="D358" s="1150"/>
      <c r="E358" s="1150"/>
      <c r="F358" s="1150"/>
      <c r="G358" s="1151"/>
      <c r="H358" s="1149"/>
      <c r="I358" s="1150"/>
      <c r="J358" s="1150"/>
      <c r="K358" s="1150"/>
      <c r="L358" s="1151"/>
    </row>
    <row r="359" spans="2:12" ht="24.75" customHeight="1" x14ac:dyDescent="0.25">
      <c r="B359" s="995" t="s">
        <v>547</v>
      </c>
      <c r="C359" s="996"/>
      <c r="D359" s="996"/>
      <c r="E359" s="996"/>
      <c r="F359" s="996"/>
      <c r="G359" s="997"/>
      <c r="H359" s="995" t="s">
        <v>548</v>
      </c>
      <c r="I359" s="996"/>
      <c r="J359" s="996"/>
      <c r="K359" s="996"/>
      <c r="L359" s="997"/>
    </row>
    <row r="360" spans="2:12" ht="24.75" customHeight="1" x14ac:dyDescent="0.25">
      <c r="B360" s="998"/>
      <c r="C360" s="999"/>
      <c r="D360" s="999"/>
      <c r="E360" s="999"/>
      <c r="F360" s="999"/>
      <c r="G360" s="1000"/>
      <c r="H360" s="998"/>
      <c r="I360" s="999"/>
      <c r="J360" s="999"/>
      <c r="K360" s="999"/>
      <c r="L360" s="1000"/>
    </row>
    <row r="361" spans="2:12" ht="24.75" customHeight="1" x14ac:dyDescent="0.25">
      <c r="B361" s="998"/>
      <c r="C361" s="999"/>
      <c r="D361" s="999"/>
      <c r="E361" s="999"/>
      <c r="F361" s="999"/>
      <c r="G361" s="1000"/>
      <c r="H361" s="998"/>
      <c r="I361" s="999"/>
      <c r="J361" s="999"/>
      <c r="K361" s="999"/>
      <c r="L361" s="1000"/>
    </row>
    <row r="362" spans="2:12" ht="24.75" customHeight="1" x14ac:dyDescent="0.25">
      <c r="B362" s="998"/>
      <c r="C362" s="999"/>
      <c r="D362" s="999"/>
      <c r="E362" s="999"/>
      <c r="F362" s="999"/>
      <c r="G362" s="1000"/>
      <c r="H362" s="998"/>
      <c r="I362" s="999"/>
      <c r="J362" s="999"/>
      <c r="K362" s="999"/>
      <c r="L362" s="1000"/>
    </row>
    <row r="363" spans="2:12" ht="24.75" customHeight="1" x14ac:dyDescent="0.25">
      <c r="B363" s="998"/>
      <c r="C363" s="999"/>
      <c r="D363" s="999"/>
      <c r="E363" s="999"/>
      <c r="F363" s="999"/>
      <c r="G363" s="1000"/>
      <c r="H363" s="998"/>
      <c r="I363" s="999"/>
      <c r="J363" s="999"/>
      <c r="K363" s="999"/>
      <c r="L363" s="1000"/>
    </row>
    <row r="364" spans="2:12" ht="24.75" customHeight="1" x14ac:dyDescent="0.25">
      <c r="B364" s="998"/>
      <c r="C364" s="999"/>
      <c r="D364" s="999"/>
      <c r="E364" s="999"/>
      <c r="F364" s="999"/>
      <c r="G364" s="1000"/>
      <c r="H364" s="998"/>
      <c r="I364" s="999"/>
      <c r="J364" s="999"/>
      <c r="K364" s="999"/>
      <c r="L364" s="1000"/>
    </row>
    <row r="365" spans="2:12" ht="24.75" customHeight="1" x14ac:dyDescent="0.25">
      <c r="B365" s="998"/>
      <c r="C365" s="999"/>
      <c r="D365" s="999"/>
      <c r="E365" s="999"/>
      <c r="F365" s="999"/>
      <c r="G365" s="1000"/>
      <c r="H365" s="998"/>
      <c r="I365" s="999"/>
      <c r="J365" s="999"/>
      <c r="K365" s="999"/>
      <c r="L365" s="1000"/>
    </row>
    <row r="366" spans="2:12" ht="24.75" customHeight="1" x14ac:dyDescent="0.25">
      <c r="B366" s="998"/>
      <c r="C366" s="999"/>
      <c r="D366" s="999"/>
      <c r="E366" s="999"/>
      <c r="F366" s="999"/>
      <c r="G366" s="1000"/>
      <c r="H366" s="998"/>
      <c r="I366" s="999"/>
      <c r="J366" s="999"/>
      <c r="K366" s="999"/>
      <c r="L366" s="1000"/>
    </row>
    <row r="367" spans="2:12" ht="15" customHeight="1" x14ac:dyDescent="0.25">
      <c r="B367" s="1146">
        <v>47</v>
      </c>
      <c r="C367" s="1147"/>
      <c r="D367" s="1147"/>
      <c r="E367" s="1147"/>
      <c r="F367" s="1147"/>
      <c r="G367" s="1148"/>
      <c r="H367" s="1146">
        <v>48</v>
      </c>
      <c r="I367" s="1147"/>
      <c r="J367" s="1147"/>
      <c r="K367" s="1147"/>
      <c r="L367" s="1148"/>
    </row>
    <row r="368" spans="2:12" ht="15.75" thickBot="1" x14ac:dyDescent="0.3">
      <c r="B368" s="1149"/>
      <c r="C368" s="1150"/>
      <c r="D368" s="1150"/>
      <c r="E368" s="1150"/>
      <c r="F368" s="1150"/>
      <c r="G368" s="1151"/>
      <c r="H368" s="1149"/>
      <c r="I368" s="1150"/>
      <c r="J368" s="1150"/>
      <c r="K368" s="1150"/>
      <c r="L368" s="1151"/>
    </row>
    <row r="369" spans="2:12" ht="26.25" customHeight="1" x14ac:dyDescent="0.25">
      <c r="B369" s="995" t="s">
        <v>547</v>
      </c>
      <c r="C369" s="996"/>
      <c r="D369" s="996"/>
      <c r="E369" s="996"/>
      <c r="F369" s="996"/>
      <c r="G369" s="997"/>
      <c r="H369" s="995" t="s">
        <v>548</v>
      </c>
      <c r="I369" s="996"/>
      <c r="J369" s="996"/>
      <c r="K369" s="996"/>
      <c r="L369" s="997"/>
    </row>
    <row r="370" spans="2:12" ht="26.25" customHeight="1" x14ac:dyDescent="0.25">
      <c r="B370" s="998"/>
      <c r="C370" s="999"/>
      <c r="D370" s="999"/>
      <c r="E370" s="999"/>
      <c r="F370" s="999"/>
      <c r="G370" s="1000"/>
      <c r="H370" s="998"/>
      <c r="I370" s="999"/>
      <c r="J370" s="999"/>
      <c r="K370" s="999"/>
      <c r="L370" s="1000"/>
    </row>
    <row r="371" spans="2:12" ht="26.25" customHeight="1" x14ac:dyDescent="0.25">
      <c r="B371" s="998"/>
      <c r="C371" s="999"/>
      <c r="D371" s="999"/>
      <c r="E371" s="999"/>
      <c r="F371" s="999"/>
      <c r="G371" s="1000"/>
      <c r="H371" s="998"/>
      <c r="I371" s="999"/>
      <c r="J371" s="999"/>
      <c r="K371" s="999"/>
      <c r="L371" s="1000"/>
    </row>
    <row r="372" spans="2:12" ht="26.25" customHeight="1" x14ac:dyDescent="0.25">
      <c r="B372" s="998"/>
      <c r="C372" s="999"/>
      <c r="D372" s="999"/>
      <c r="E372" s="999"/>
      <c r="F372" s="999"/>
      <c r="G372" s="1000"/>
      <c r="H372" s="998"/>
      <c r="I372" s="999"/>
      <c r="J372" s="999"/>
      <c r="K372" s="999"/>
      <c r="L372" s="1000"/>
    </row>
    <row r="373" spans="2:12" ht="26.25" customHeight="1" x14ac:dyDescent="0.25">
      <c r="B373" s="998"/>
      <c r="C373" s="999"/>
      <c r="D373" s="999"/>
      <c r="E373" s="999"/>
      <c r="F373" s="999"/>
      <c r="G373" s="1000"/>
      <c r="H373" s="998"/>
      <c r="I373" s="999"/>
      <c r="J373" s="999"/>
      <c r="K373" s="999"/>
      <c r="L373" s="1000"/>
    </row>
    <row r="374" spans="2:12" ht="26.25" customHeight="1" x14ac:dyDescent="0.25">
      <c r="B374" s="998"/>
      <c r="C374" s="999"/>
      <c r="D374" s="999"/>
      <c r="E374" s="999"/>
      <c r="F374" s="999"/>
      <c r="G374" s="1000"/>
      <c r="H374" s="998"/>
      <c r="I374" s="999"/>
      <c r="J374" s="999"/>
      <c r="K374" s="999"/>
      <c r="L374" s="1000"/>
    </row>
    <row r="375" spans="2:12" ht="26.25" customHeight="1" x14ac:dyDescent="0.25">
      <c r="B375" s="998"/>
      <c r="C375" s="999"/>
      <c r="D375" s="999"/>
      <c r="E375" s="999"/>
      <c r="F375" s="999"/>
      <c r="G375" s="1000"/>
      <c r="H375" s="998"/>
      <c r="I375" s="999"/>
      <c r="J375" s="999"/>
      <c r="K375" s="999"/>
      <c r="L375" s="1000"/>
    </row>
    <row r="376" spans="2:12" ht="26.25" customHeight="1" x14ac:dyDescent="0.25">
      <c r="B376" s="998"/>
      <c r="C376" s="999"/>
      <c r="D376" s="999"/>
      <c r="E376" s="999"/>
      <c r="F376" s="999"/>
      <c r="G376" s="1000"/>
      <c r="H376" s="998"/>
      <c r="I376" s="999"/>
      <c r="J376" s="999"/>
      <c r="K376" s="999"/>
      <c r="L376" s="1000"/>
    </row>
    <row r="377" spans="2:12" ht="15" customHeight="1" x14ac:dyDescent="0.25">
      <c r="B377" s="1146">
        <v>49</v>
      </c>
      <c r="C377" s="1147"/>
      <c r="D377" s="1147"/>
      <c r="E377" s="1147"/>
      <c r="F377" s="1147"/>
      <c r="G377" s="1148"/>
      <c r="H377" s="1146">
        <v>50</v>
      </c>
      <c r="I377" s="1147"/>
      <c r="J377" s="1147"/>
      <c r="K377" s="1147"/>
      <c r="L377" s="1148"/>
    </row>
    <row r="378" spans="2:12" ht="15.75" thickBot="1" x14ac:dyDescent="0.3">
      <c r="B378" s="1149"/>
      <c r="C378" s="1150"/>
      <c r="D378" s="1150"/>
      <c r="E378" s="1150"/>
      <c r="F378" s="1150"/>
      <c r="G378" s="1151"/>
      <c r="H378" s="1149"/>
      <c r="I378" s="1150"/>
      <c r="J378" s="1150"/>
      <c r="K378" s="1150"/>
      <c r="L378" s="1151"/>
    </row>
    <row r="379" spans="2:12" ht="57" customHeight="1" thickBot="1" x14ac:dyDescent="0.3">
      <c r="B379" s="1177" t="s">
        <v>1254</v>
      </c>
      <c r="C379" s="1178"/>
      <c r="D379" s="1178"/>
      <c r="E379" s="1178"/>
      <c r="F379" s="1178"/>
      <c r="G379" s="1178"/>
      <c r="H379" s="1178"/>
      <c r="I379" s="1178"/>
      <c r="J379" s="1178"/>
      <c r="K379" s="1178"/>
      <c r="L379" s="1179"/>
    </row>
    <row r="380" spans="2:12" ht="24.75" customHeight="1" x14ac:dyDescent="0.25">
      <c r="B380" s="995" t="s">
        <v>547</v>
      </c>
      <c r="C380" s="996"/>
      <c r="D380" s="996"/>
      <c r="E380" s="996"/>
      <c r="F380" s="996"/>
      <c r="G380" s="997"/>
      <c r="H380" s="995" t="s">
        <v>548</v>
      </c>
      <c r="I380" s="996"/>
      <c r="J380" s="996"/>
      <c r="K380" s="996"/>
      <c r="L380" s="997"/>
    </row>
    <row r="381" spans="2:12" ht="24.75" customHeight="1" x14ac:dyDescent="0.25">
      <c r="B381" s="998"/>
      <c r="C381" s="999"/>
      <c r="D381" s="999"/>
      <c r="E381" s="999"/>
      <c r="F381" s="999"/>
      <c r="G381" s="1000"/>
      <c r="H381" s="998"/>
      <c r="I381" s="999"/>
      <c r="J381" s="999"/>
      <c r="K381" s="999"/>
      <c r="L381" s="1000"/>
    </row>
    <row r="382" spans="2:12" ht="24.75" customHeight="1" x14ac:dyDescent="0.25">
      <c r="B382" s="998"/>
      <c r="C382" s="999"/>
      <c r="D382" s="999"/>
      <c r="E382" s="999"/>
      <c r="F382" s="999"/>
      <c r="G382" s="1000"/>
      <c r="H382" s="998"/>
      <c r="I382" s="999"/>
      <c r="J382" s="999"/>
      <c r="K382" s="999"/>
      <c r="L382" s="1000"/>
    </row>
    <row r="383" spans="2:12" ht="24.75" customHeight="1" x14ac:dyDescent="0.25">
      <c r="B383" s="998"/>
      <c r="C383" s="999"/>
      <c r="D383" s="999"/>
      <c r="E383" s="999"/>
      <c r="F383" s="999"/>
      <c r="G383" s="1000"/>
      <c r="H383" s="998"/>
      <c r="I383" s="999"/>
      <c r="J383" s="999"/>
      <c r="K383" s="999"/>
      <c r="L383" s="1000"/>
    </row>
    <row r="384" spans="2:12" ht="24.75" customHeight="1" x14ac:dyDescent="0.25">
      <c r="B384" s="998"/>
      <c r="C384" s="999"/>
      <c r="D384" s="999"/>
      <c r="E384" s="999"/>
      <c r="F384" s="999"/>
      <c r="G384" s="1000"/>
      <c r="H384" s="998"/>
      <c r="I384" s="999"/>
      <c r="J384" s="999"/>
      <c r="K384" s="999"/>
      <c r="L384" s="1000"/>
    </row>
    <row r="385" spans="2:12" ht="24.75" customHeight="1" x14ac:dyDescent="0.25">
      <c r="B385" s="998"/>
      <c r="C385" s="999"/>
      <c r="D385" s="999"/>
      <c r="E385" s="999"/>
      <c r="F385" s="999"/>
      <c r="G385" s="1000"/>
      <c r="H385" s="998"/>
      <c r="I385" s="999"/>
      <c r="J385" s="999"/>
      <c r="K385" s="999"/>
      <c r="L385" s="1000"/>
    </row>
    <row r="386" spans="2:12" ht="24.75" customHeight="1" x14ac:dyDescent="0.25">
      <c r="B386" s="998"/>
      <c r="C386" s="999"/>
      <c r="D386" s="999"/>
      <c r="E386" s="999"/>
      <c r="F386" s="999"/>
      <c r="G386" s="1000"/>
      <c r="H386" s="998"/>
      <c r="I386" s="999"/>
      <c r="J386" s="999"/>
      <c r="K386" s="999"/>
      <c r="L386" s="1000"/>
    </row>
    <row r="387" spans="2:12" ht="24.75" customHeight="1" x14ac:dyDescent="0.25">
      <c r="B387" s="998"/>
      <c r="C387" s="999"/>
      <c r="D387" s="999"/>
      <c r="E387" s="999"/>
      <c r="F387" s="999"/>
      <c r="G387" s="1000"/>
      <c r="H387" s="998"/>
      <c r="I387" s="999"/>
      <c r="J387" s="999"/>
      <c r="K387" s="999"/>
      <c r="L387" s="1000"/>
    </row>
    <row r="388" spans="2:12" ht="15" customHeight="1" x14ac:dyDescent="0.25">
      <c r="B388" s="1146">
        <v>51</v>
      </c>
      <c r="C388" s="1147"/>
      <c r="D388" s="1147"/>
      <c r="E388" s="1147"/>
      <c r="F388" s="1147"/>
      <c r="G388" s="1148"/>
      <c r="H388" s="1146">
        <v>52</v>
      </c>
      <c r="I388" s="1147"/>
      <c r="J388" s="1147"/>
      <c r="K388" s="1147"/>
      <c r="L388" s="1148"/>
    </row>
    <row r="389" spans="2:12" ht="15.75" thickBot="1" x14ac:dyDescent="0.3">
      <c r="B389" s="1149"/>
      <c r="C389" s="1150"/>
      <c r="D389" s="1150"/>
      <c r="E389" s="1150"/>
      <c r="F389" s="1150"/>
      <c r="G389" s="1151"/>
      <c r="H389" s="1149"/>
      <c r="I389" s="1150"/>
      <c r="J389" s="1150"/>
      <c r="K389" s="1150"/>
      <c r="L389" s="1151"/>
    </row>
    <row r="390" spans="2:12" ht="27" customHeight="1" x14ac:dyDescent="0.25">
      <c r="B390" s="995" t="s">
        <v>547</v>
      </c>
      <c r="C390" s="996"/>
      <c r="D390" s="996"/>
      <c r="E390" s="996"/>
      <c r="F390" s="996"/>
      <c r="G390" s="997"/>
      <c r="H390" s="995" t="s">
        <v>548</v>
      </c>
      <c r="I390" s="996"/>
      <c r="J390" s="996"/>
      <c r="K390" s="996"/>
      <c r="L390" s="997"/>
    </row>
    <row r="391" spans="2:12" ht="27" customHeight="1" x14ac:dyDescent="0.25">
      <c r="B391" s="998"/>
      <c r="C391" s="999"/>
      <c r="D391" s="999"/>
      <c r="E391" s="999"/>
      <c r="F391" s="999"/>
      <c r="G391" s="1000"/>
      <c r="H391" s="998"/>
      <c r="I391" s="999"/>
      <c r="J391" s="999"/>
      <c r="K391" s="999"/>
      <c r="L391" s="1000"/>
    </row>
    <row r="392" spans="2:12" ht="27" customHeight="1" x14ac:dyDescent="0.25">
      <c r="B392" s="998"/>
      <c r="C392" s="999"/>
      <c r="D392" s="999"/>
      <c r="E392" s="999"/>
      <c r="F392" s="999"/>
      <c r="G392" s="1000"/>
      <c r="H392" s="998"/>
      <c r="I392" s="999"/>
      <c r="J392" s="999"/>
      <c r="K392" s="999"/>
      <c r="L392" s="1000"/>
    </row>
    <row r="393" spans="2:12" ht="27" customHeight="1" x14ac:dyDescent="0.25">
      <c r="B393" s="998"/>
      <c r="C393" s="999"/>
      <c r="D393" s="999"/>
      <c r="E393" s="999"/>
      <c r="F393" s="999"/>
      <c r="G393" s="1000"/>
      <c r="H393" s="998"/>
      <c r="I393" s="999"/>
      <c r="J393" s="999"/>
      <c r="K393" s="999"/>
      <c r="L393" s="1000"/>
    </row>
    <row r="394" spans="2:12" ht="27" customHeight="1" x14ac:dyDescent="0.25">
      <c r="B394" s="998"/>
      <c r="C394" s="999"/>
      <c r="D394" s="999"/>
      <c r="E394" s="999"/>
      <c r="F394" s="999"/>
      <c r="G394" s="1000"/>
      <c r="H394" s="998"/>
      <c r="I394" s="999"/>
      <c r="J394" s="999"/>
      <c r="K394" s="999"/>
      <c r="L394" s="1000"/>
    </row>
    <row r="395" spans="2:12" ht="27" customHeight="1" x14ac:dyDescent="0.25">
      <c r="B395" s="998"/>
      <c r="C395" s="999"/>
      <c r="D395" s="999"/>
      <c r="E395" s="999"/>
      <c r="F395" s="999"/>
      <c r="G395" s="1000"/>
      <c r="H395" s="998"/>
      <c r="I395" s="999"/>
      <c r="J395" s="999"/>
      <c r="K395" s="999"/>
      <c r="L395" s="1000"/>
    </row>
    <row r="396" spans="2:12" ht="27" customHeight="1" x14ac:dyDescent="0.25">
      <c r="B396" s="998"/>
      <c r="C396" s="999"/>
      <c r="D396" s="999"/>
      <c r="E396" s="999"/>
      <c r="F396" s="999"/>
      <c r="G396" s="1000"/>
      <c r="H396" s="998"/>
      <c r="I396" s="999"/>
      <c r="J396" s="999"/>
      <c r="K396" s="999"/>
      <c r="L396" s="1000"/>
    </row>
    <row r="397" spans="2:12" ht="25.5" customHeight="1" x14ac:dyDescent="0.25">
      <c r="B397" s="998"/>
      <c r="C397" s="999"/>
      <c r="D397" s="999"/>
      <c r="E397" s="999"/>
      <c r="F397" s="999"/>
      <c r="G397" s="1000"/>
      <c r="H397" s="998"/>
      <c r="I397" s="999"/>
      <c r="J397" s="999"/>
      <c r="K397" s="999"/>
      <c r="L397" s="1000"/>
    </row>
    <row r="398" spans="2:12" ht="15" customHeight="1" x14ac:dyDescent="0.25">
      <c r="B398" s="1146">
        <v>53</v>
      </c>
      <c r="C398" s="1147"/>
      <c r="D398" s="1147"/>
      <c r="E398" s="1147"/>
      <c r="F398" s="1147"/>
      <c r="G398" s="1148"/>
      <c r="H398" s="1146">
        <v>54</v>
      </c>
      <c r="I398" s="1147"/>
      <c r="J398" s="1147"/>
      <c r="K398" s="1147"/>
      <c r="L398" s="1148"/>
    </row>
    <row r="399" spans="2:12" ht="15.75" thickBot="1" x14ac:dyDescent="0.3">
      <c r="B399" s="1149"/>
      <c r="C399" s="1150"/>
      <c r="D399" s="1150"/>
      <c r="E399" s="1150"/>
      <c r="F399" s="1150"/>
      <c r="G399" s="1151"/>
      <c r="H399" s="1149"/>
      <c r="I399" s="1150"/>
      <c r="J399" s="1150"/>
      <c r="K399" s="1150"/>
      <c r="L399" s="1151"/>
    </row>
    <row r="400" spans="2:12" ht="26.25" customHeight="1" x14ac:dyDescent="0.25">
      <c r="B400" s="1169"/>
      <c r="C400" s="1169"/>
      <c r="D400" s="1169"/>
      <c r="E400" s="1169"/>
      <c r="F400" s="1169"/>
      <c r="G400" s="1169"/>
      <c r="H400" s="1169"/>
      <c r="I400" s="1169"/>
      <c r="J400" s="1169"/>
      <c r="K400" s="1169"/>
      <c r="L400" s="1169"/>
    </row>
    <row r="401" spans="2:12" ht="26.25" customHeight="1" x14ac:dyDescent="0.25">
      <c r="B401" s="1169"/>
      <c r="C401" s="1169"/>
      <c r="D401" s="1169"/>
      <c r="E401" s="1169"/>
      <c r="F401" s="1169"/>
      <c r="G401" s="1169"/>
      <c r="H401" s="1169"/>
      <c r="I401" s="1169"/>
      <c r="J401" s="1169"/>
      <c r="K401" s="1169"/>
      <c r="L401" s="1169"/>
    </row>
    <row r="402" spans="2:12" ht="26.25" customHeight="1" x14ac:dyDescent="0.25">
      <c r="B402" s="1169"/>
      <c r="C402" s="1169"/>
      <c r="D402" s="1169"/>
      <c r="E402" s="1169"/>
      <c r="F402" s="1169"/>
      <c r="G402" s="1169"/>
      <c r="H402" s="1169"/>
      <c r="I402" s="1169"/>
      <c r="J402" s="1169"/>
      <c r="K402" s="1169"/>
      <c r="L402" s="1169"/>
    </row>
    <row r="403" spans="2:12" ht="26.25" customHeight="1" x14ac:dyDescent="0.25">
      <c r="B403" s="1169"/>
      <c r="C403" s="1169"/>
      <c r="D403" s="1169"/>
      <c r="E403" s="1169"/>
      <c r="F403" s="1169"/>
      <c r="G403" s="1169"/>
      <c r="H403" s="1169"/>
      <c r="I403" s="1169"/>
      <c r="J403" s="1169"/>
      <c r="K403" s="1169"/>
      <c r="L403" s="1169"/>
    </row>
    <row r="404" spans="2:12" ht="26.25" customHeight="1" x14ac:dyDescent="0.25">
      <c r="B404" s="1169"/>
      <c r="C404" s="1169"/>
      <c r="D404" s="1169"/>
      <c r="E404" s="1169"/>
      <c r="F404" s="1169"/>
      <c r="G404" s="1169"/>
      <c r="H404" s="1169"/>
      <c r="I404" s="1169"/>
      <c r="J404" s="1169"/>
      <c r="K404" s="1169"/>
      <c r="L404" s="1169"/>
    </row>
    <row r="405" spans="2:12" ht="26.25" customHeight="1" x14ac:dyDescent="0.25">
      <c r="B405" s="1169"/>
      <c r="C405" s="1169"/>
      <c r="D405" s="1169"/>
      <c r="E405" s="1169"/>
      <c r="F405" s="1169"/>
      <c r="G405" s="1169"/>
      <c r="H405" s="1169"/>
      <c r="I405" s="1169"/>
      <c r="J405" s="1169"/>
      <c r="K405" s="1169"/>
      <c r="L405" s="1169"/>
    </row>
    <row r="406" spans="2:12" ht="26.25" customHeight="1" x14ac:dyDescent="0.25">
      <c r="B406" s="1169"/>
      <c r="C406" s="1169"/>
      <c r="D406" s="1169"/>
      <c r="E406" s="1169"/>
      <c r="F406" s="1169"/>
      <c r="G406" s="1169"/>
      <c r="H406" s="1169"/>
      <c r="I406" s="1169"/>
      <c r="J406" s="1169"/>
      <c r="K406" s="1169"/>
      <c r="L406" s="1169"/>
    </row>
    <row r="407" spans="2:12" ht="26.25" customHeight="1" x14ac:dyDescent="0.25">
      <c r="B407" s="1169"/>
      <c r="C407" s="1169"/>
      <c r="D407" s="1169"/>
      <c r="E407" s="1169"/>
      <c r="F407" s="1169"/>
      <c r="G407" s="1169"/>
      <c r="H407" s="1169"/>
      <c r="I407" s="1169"/>
      <c r="J407" s="1169"/>
      <c r="K407" s="1169"/>
      <c r="L407" s="1169"/>
    </row>
    <row r="408" spans="2:12" ht="21" customHeight="1" x14ac:dyDescent="0.25">
      <c r="B408" s="1146">
        <v>55</v>
      </c>
      <c r="C408" s="1147"/>
      <c r="D408" s="1147"/>
      <c r="E408" s="1147"/>
      <c r="F408" s="1147"/>
      <c r="G408" s="1148"/>
      <c r="H408" s="1146">
        <v>56</v>
      </c>
      <c r="I408" s="1147"/>
      <c r="J408" s="1147"/>
      <c r="K408" s="1147"/>
      <c r="L408" s="1148"/>
    </row>
    <row r="409" spans="2:12" ht="21" customHeight="1" x14ac:dyDescent="0.25">
      <c r="B409" s="1146"/>
      <c r="C409" s="1147"/>
      <c r="D409" s="1147"/>
      <c r="E409" s="1147"/>
      <c r="F409" s="1147"/>
      <c r="G409" s="1148"/>
      <c r="H409" s="1146"/>
      <c r="I409" s="1147"/>
      <c r="J409" s="1147"/>
      <c r="K409" s="1147"/>
      <c r="L409" s="1148"/>
    </row>
    <row r="410" spans="2:12" ht="26.25" customHeight="1" x14ac:dyDescent="0.25">
      <c r="B410" s="1169"/>
      <c r="C410" s="1169"/>
      <c r="D410" s="1169"/>
      <c r="E410" s="1169"/>
      <c r="F410" s="1169"/>
      <c r="G410" s="1169"/>
      <c r="H410" s="1169"/>
      <c r="I410" s="1169"/>
      <c r="J410" s="1169"/>
      <c r="K410" s="1169"/>
      <c r="L410" s="1169"/>
    </row>
    <row r="411" spans="2:12" ht="26.25" customHeight="1" x14ac:dyDescent="0.25">
      <c r="B411" s="1169"/>
      <c r="C411" s="1169"/>
      <c r="D411" s="1169"/>
      <c r="E411" s="1169"/>
      <c r="F411" s="1169"/>
      <c r="G411" s="1169"/>
      <c r="H411" s="1169"/>
      <c r="I411" s="1169"/>
      <c r="J411" s="1169"/>
      <c r="K411" s="1169"/>
      <c r="L411" s="1169"/>
    </row>
    <row r="412" spans="2:12" ht="26.25" customHeight="1" x14ac:dyDescent="0.25">
      <c r="B412" s="1169"/>
      <c r="C412" s="1169"/>
      <c r="D412" s="1169"/>
      <c r="E412" s="1169"/>
      <c r="F412" s="1169"/>
      <c r="G412" s="1169"/>
      <c r="H412" s="1169"/>
      <c r="I412" s="1169"/>
      <c r="J412" s="1169"/>
      <c r="K412" s="1169"/>
      <c r="L412" s="1169"/>
    </row>
    <row r="413" spans="2:12" ht="26.25" customHeight="1" x14ac:dyDescent="0.25">
      <c r="B413" s="1169"/>
      <c r="C413" s="1169"/>
      <c r="D413" s="1169"/>
      <c r="E413" s="1169"/>
      <c r="F413" s="1169"/>
      <c r="G413" s="1169"/>
      <c r="H413" s="1169"/>
      <c r="I413" s="1169"/>
      <c r="J413" s="1169"/>
      <c r="K413" s="1169"/>
      <c r="L413" s="1169"/>
    </row>
    <row r="414" spans="2:12" ht="26.25" customHeight="1" x14ac:dyDescent="0.25">
      <c r="B414" s="1169"/>
      <c r="C414" s="1169"/>
      <c r="D414" s="1169"/>
      <c r="E414" s="1169"/>
      <c r="F414" s="1169"/>
      <c r="G414" s="1169"/>
      <c r="H414" s="1169"/>
      <c r="I414" s="1169"/>
      <c r="J414" s="1169"/>
      <c r="K414" s="1169"/>
      <c r="L414" s="1169"/>
    </row>
    <row r="415" spans="2:12" ht="26.25" customHeight="1" x14ac:dyDescent="0.25">
      <c r="B415" s="1169"/>
      <c r="C415" s="1169"/>
      <c r="D415" s="1169"/>
      <c r="E415" s="1169"/>
      <c r="F415" s="1169"/>
      <c r="G415" s="1169"/>
      <c r="H415" s="1169"/>
      <c r="I415" s="1169"/>
      <c r="J415" s="1169"/>
      <c r="K415" s="1169"/>
      <c r="L415" s="1169"/>
    </row>
    <row r="416" spans="2:12" ht="26.25" customHeight="1" x14ac:dyDescent="0.25">
      <c r="B416" s="1169"/>
      <c r="C416" s="1169"/>
      <c r="D416" s="1169"/>
      <c r="E416" s="1169"/>
      <c r="F416" s="1169"/>
      <c r="G416" s="1169"/>
      <c r="H416" s="1169"/>
      <c r="I416" s="1169"/>
      <c r="J416" s="1169"/>
      <c r="K416" s="1169"/>
      <c r="L416" s="1169"/>
    </row>
    <row r="417" spans="2:12" ht="26.25" customHeight="1" x14ac:dyDescent="0.25">
      <c r="B417" s="1169"/>
      <c r="C417" s="1169"/>
      <c r="D417" s="1169"/>
      <c r="E417" s="1169"/>
      <c r="F417" s="1169"/>
      <c r="G417" s="1169"/>
      <c r="H417" s="1169"/>
      <c r="I417" s="1169"/>
      <c r="J417" s="1169"/>
      <c r="K417" s="1169"/>
      <c r="L417" s="1169"/>
    </row>
    <row r="418" spans="2:12" ht="21" customHeight="1" x14ac:dyDescent="0.25">
      <c r="B418" s="1146">
        <v>57</v>
      </c>
      <c r="C418" s="1147"/>
      <c r="D418" s="1147"/>
      <c r="E418" s="1147"/>
      <c r="F418" s="1147"/>
      <c r="G418" s="1148"/>
      <c r="H418" s="1146">
        <v>58</v>
      </c>
      <c r="I418" s="1147"/>
      <c r="J418" s="1147"/>
      <c r="K418" s="1147"/>
      <c r="L418" s="1148"/>
    </row>
    <row r="419" spans="2:12" ht="21" customHeight="1" x14ac:dyDescent="0.25">
      <c r="B419" s="1146"/>
      <c r="C419" s="1147"/>
      <c r="D419" s="1147"/>
      <c r="E419" s="1147"/>
      <c r="F419" s="1147"/>
      <c r="G419" s="1148"/>
      <c r="H419" s="1146"/>
      <c r="I419" s="1147"/>
      <c r="J419" s="1147"/>
      <c r="K419" s="1147"/>
      <c r="L419" s="1148"/>
    </row>
    <row r="420" spans="2:12" ht="26.25" customHeight="1" x14ac:dyDescent="0.25">
      <c r="B420" s="1169"/>
      <c r="C420" s="1169"/>
      <c r="D420" s="1169"/>
      <c r="E420" s="1169"/>
      <c r="F420" s="1169"/>
      <c r="G420" s="1169"/>
      <c r="H420" s="1169"/>
      <c r="I420" s="1169"/>
      <c r="J420" s="1169"/>
      <c r="K420" s="1169"/>
      <c r="L420" s="1169"/>
    </row>
    <row r="421" spans="2:12" ht="26.25" customHeight="1" x14ac:dyDescent="0.25">
      <c r="B421" s="1169"/>
      <c r="C421" s="1169"/>
      <c r="D421" s="1169"/>
      <c r="E421" s="1169"/>
      <c r="F421" s="1169"/>
      <c r="G421" s="1169"/>
      <c r="H421" s="1169"/>
      <c r="I421" s="1169"/>
      <c r="J421" s="1169"/>
      <c r="K421" s="1169"/>
      <c r="L421" s="1169"/>
    </row>
    <row r="422" spans="2:12" ht="26.25" customHeight="1" x14ac:dyDescent="0.25">
      <c r="B422" s="1169"/>
      <c r="C422" s="1169"/>
      <c r="D422" s="1169"/>
      <c r="E422" s="1169"/>
      <c r="F422" s="1169"/>
      <c r="G422" s="1169"/>
      <c r="H422" s="1169"/>
      <c r="I422" s="1169"/>
      <c r="J422" s="1169"/>
      <c r="K422" s="1169"/>
      <c r="L422" s="1169"/>
    </row>
    <row r="423" spans="2:12" ht="26.25" customHeight="1" x14ac:dyDescent="0.25">
      <c r="B423" s="1169"/>
      <c r="C423" s="1169"/>
      <c r="D423" s="1169"/>
      <c r="E423" s="1169"/>
      <c r="F423" s="1169"/>
      <c r="G423" s="1169"/>
      <c r="H423" s="1169"/>
      <c r="I423" s="1169"/>
      <c r="J423" s="1169"/>
      <c r="K423" s="1169"/>
      <c r="L423" s="1169"/>
    </row>
    <row r="424" spans="2:12" ht="26.25" customHeight="1" x14ac:dyDescent="0.25">
      <c r="B424" s="1169"/>
      <c r="C424" s="1169"/>
      <c r="D424" s="1169"/>
      <c r="E424" s="1169"/>
      <c r="F424" s="1169"/>
      <c r="G424" s="1169"/>
      <c r="H424" s="1169"/>
      <c r="I424" s="1169"/>
      <c r="J424" s="1169"/>
      <c r="K424" s="1169"/>
      <c r="L424" s="1169"/>
    </row>
    <row r="425" spans="2:12" ht="26.25" customHeight="1" x14ac:dyDescent="0.25">
      <c r="B425" s="1169"/>
      <c r="C425" s="1169"/>
      <c r="D425" s="1169"/>
      <c r="E425" s="1169"/>
      <c r="F425" s="1169"/>
      <c r="G425" s="1169"/>
      <c r="H425" s="1169"/>
      <c r="I425" s="1169"/>
      <c r="J425" s="1169"/>
      <c r="K425" s="1169"/>
      <c r="L425" s="1169"/>
    </row>
    <row r="426" spans="2:12" ht="26.25" customHeight="1" x14ac:dyDescent="0.25">
      <c r="B426" s="1169"/>
      <c r="C426" s="1169"/>
      <c r="D426" s="1169"/>
      <c r="E426" s="1169"/>
      <c r="F426" s="1169"/>
      <c r="G426" s="1169"/>
      <c r="H426" s="1169"/>
      <c r="I426" s="1169"/>
      <c r="J426" s="1169"/>
      <c r="K426" s="1169"/>
      <c r="L426" s="1169"/>
    </row>
    <row r="427" spans="2:12" ht="26.25" customHeight="1" x14ac:dyDescent="0.25">
      <c r="B427" s="1169"/>
      <c r="C427" s="1169"/>
      <c r="D427" s="1169"/>
      <c r="E427" s="1169"/>
      <c r="F427" s="1169"/>
      <c r="G427" s="1169"/>
      <c r="H427" s="1169"/>
      <c r="I427" s="1169"/>
      <c r="J427" s="1169"/>
      <c r="K427" s="1169"/>
      <c r="L427" s="1169"/>
    </row>
    <row r="428" spans="2:12" ht="21" customHeight="1" x14ac:dyDescent="0.25">
      <c r="B428" s="1146">
        <v>59</v>
      </c>
      <c r="C428" s="1147"/>
      <c r="D428" s="1147"/>
      <c r="E428" s="1147"/>
      <c r="F428" s="1147"/>
      <c r="G428" s="1148"/>
      <c r="H428" s="1146">
        <v>60</v>
      </c>
      <c r="I428" s="1147"/>
      <c r="J428" s="1147"/>
      <c r="K428" s="1147"/>
      <c r="L428" s="1148"/>
    </row>
    <row r="429" spans="2:12" ht="21" customHeight="1" thickBot="1" x14ac:dyDescent="0.3">
      <c r="B429" s="1146"/>
      <c r="C429" s="1147"/>
      <c r="D429" s="1147"/>
      <c r="E429" s="1147"/>
      <c r="F429" s="1147"/>
      <c r="G429" s="1148"/>
      <c r="H429" s="1146"/>
      <c r="I429" s="1147"/>
      <c r="J429" s="1147"/>
      <c r="K429" s="1147"/>
      <c r="L429" s="1148"/>
    </row>
    <row r="430" spans="2:12" ht="97.5" customHeight="1" thickBot="1" x14ac:dyDescent="0.3">
      <c r="B430" s="1170" t="s">
        <v>1255</v>
      </c>
      <c r="C430" s="1144"/>
      <c r="D430" s="1144"/>
      <c r="E430" s="1144"/>
      <c r="F430" s="1144"/>
      <c r="G430" s="1144"/>
      <c r="H430" s="1144"/>
      <c r="I430" s="1144"/>
      <c r="J430" s="1144"/>
      <c r="K430" s="1144"/>
      <c r="L430" s="1145"/>
    </row>
    <row r="431" spans="2:12" ht="26.25" customHeight="1" x14ac:dyDescent="0.25">
      <c r="B431" s="1169"/>
      <c r="C431" s="1169"/>
      <c r="D431" s="1169"/>
      <c r="E431" s="1169"/>
      <c r="F431" s="1169"/>
      <c r="G431" s="1169"/>
      <c r="H431" s="1169"/>
      <c r="I431" s="1169"/>
      <c r="J431" s="1169"/>
      <c r="K431" s="1169"/>
      <c r="L431" s="1169"/>
    </row>
    <row r="432" spans="2:12" ht="26.25" customHeight="1" x14ac:dyDescent="0.25">
      <c r="B432" s="1169"/>
      <c r="C432" s="1169"/>
      <c r="D432" s="1169"/>
      <c r="E432" s="1169"/>
      <c r="F432" s="1169"/>
      <c r="G432" s="1169"/>
      <c r="H432" s="1169"/>
      <c r="I432" s="1169"/>
      <c r="J432" s="1169"/>
      <c r="K432" s="1169"/>
      <c r="L432" s="1169"/>
    </row>
    <row r="433" spans="2:12" ht="26.25" customHeight="1" x14ac:dyDescent="0.25">
      <c r="B433" s="1169"/>
      <c r="C433" s="1169"/>
      <c r="D433" s="1169"/>
      <c r="E433" s="1169"/>
      <c r="F433" s="1169"/>
      <c r="G433" s="1169"/>
      <c r="H433" s="1169"/>
      <c r="I433" s="1169"/>
      <c r="J433" s="1169"/>
      <c r="K433" s="1169"/>
      <c r="L433" s="1169"/>
    </row>
    <row r="434" spans="2:12" ht="26.25" customHeight="1" x14ac:dyDescent="0.25">
      <c r="B434" s="1169"/>
      <c r="C434" s="1169"/>
      <c r="D434" s="1169"/>
      <c r="E434" s="1169"/>
      <c r="F434" s="1169"/>
      <c r="G434" s="1169"/>
      <c r="H434" s="1169"/>
      <c r="I434" s="1169"/>
      <c r="J434" s="1169"/>
      <c r="K434" s="1169"/>
      <c r="L434" s="1169"/>
    </row>
    <row r="435" spans="2:12" ht="26.25" customHeight="1" x14ac:dyDescent="0.25">
      <c r="B435" s="1169"/>
      <c r="C435" s="1169"/>
      <c r="D435" s="1169"/>
      <c r="E435" s="1169"/>
      <c r="F435" s="1169"/>
      <c r="G435" s="1169"/>
      <c r="H435" s="1169"/>
      <c r="I435" s="1169"/>
      <c r="J435" s="1169"/>
      <c r="K435" s="1169"/>
      <c r="L435" s="1169"/>
    </row>
    <row r="436" spans="2:12" ht="26.25" customHeight="1" x14ac:dyDescent="0.25">
      <c r="B436" s="1169"/>
      <c r="C436" s="1169"/>
      <c r="D436" s="1169"/>
      <c r="E436" s="1169"/>
      <c r="F436" s="1169"/>
      <c r="G436" s="1169"/>
      <c r="H436" s="1169"/>
      <c r="I436" s="1169"/>
      <c r="J436" s="1169"/>
      <c r="K436" s="1169"/>
      <c r="L436" s="1169"/>
    </row>
    <row r="437" spans="2:12" ht="26.25" customHeight="1" x14ac:dyDescent="0.25">
      <c r="B437" s="1169"/>
      <c r="C437" s="1169"/>
      <c r="D437" s="1169"/>
      <c r="E437" s="1169"/>
      <c r="F437" s="1169"/>
      <c r="G437" s="1169"/>
      <c r="H437" s="1169"/>
      <c r="I437" s="1169"/>
      <c r="J437" s="1169"/>
      <c r="K437" s="1169"/>
      <c r="L437" s="1169"/>
    </row>
    <row r="438" spans="2:12" ht="26.25" customHeight="1" x14ac:dyDescent="0.25">
      <c r="B438" s="1169"/>
      <c r="C438" s="1169"/>
      <c r="D438" s="1169"/>
      <c r="E438" s="1169"/>
      <c r="F438" s="1169"/>
      <c r="G438" s="1169"/>
      <c r="H438" s="1169"/>
      <c r="I438" s="1169"/>
      <c r="J438" s="1169"/>
      <c r="K438" s="1169"/>
      <c r="L438" s="1169"/>
    </row>
    <row r="439" spans="2:12" ht="21" customHeight="1" x14ac:dyDescent="0.25">
      <c r="B439" s="1146">
        <v>61</v>
      </c>
      <c r="C439" s="1147"/>
      <c r="D439" s="1147"/>
      <c r="E439" s="1147"/>
      <c r="F439" s="1147"/>
      <c r="G439" s="1148"/>
      <c r="H439" s="1146">
        <v>62</v>
      </c>
      <c r="I439" s="1147"/>
      <c r="J439" s="1147"/>
      <c r="K439" s="1147"/>
      <c r="L439" s="1148"/>
    </row>
    <row r="440" spans="2:12" ht="21" customHeight="1" thickBot="1" x14ac:dyDescent="0.3">
      <c r="B440" s="1146"/>
      <c r="C440" s="1147"/>
      <c r="D440" s="1147"/>
      <c r="E440" s="1147"/>
      <c r="F440" s="1147"/>
      <c r="G440" s="1148"/>
      <c r="H440" s="1146"/>
      <c r="I440" s="1147"/>
      <c r="J440" s="1147"/>
      <c r="K440" s="1147"/>
      <c r="L440" s="1148"/>
    </row>
    <row r="441" spans="2:12" ht="51.75" customHeight="1" thickBot="1" x14ac:dyDescent="0.3">
      <c r="B441" s="1170" t="s">
        <v>1256</v>
      </c>
      <c r="C441" s="1144"/>
      <c r="D441" s="1144"/>
      <c r="E441" s="1144"/>
      <c r="F441" s="1144"/>
      <c r="G441" s="1144"/>
      <c r="H441" s="1144"/>
      <c r="I441" s="1144"/>
      <c r="J441" s="1144"/>
      <c r="K441" s="1144"/>
      <c r="L441" s="1145"/>
    </row>
    <row r="442" spans="2:12" ht="26.25" customHeight="1" x14ac:dyDescent="0.25">
      <c r="B442" s="1169"/>
      <c r="C442" s="1169"/>
      <c r="D442" s="1169"/>
      <c r="E442" s="1169"/>
      <c r="F442" s="1169"/>
      <c r="G442" s="1169"/>
      <c r="H442" s="1169"/>
      <c r="I442" s="1169"/>
      <c r="J442" s="1169"/>
      <c r="K442" s="1169"/>
      <c r="L442" s="1169"/>
    </row>
    <row r="443" spans="2:12" ht="26.25" customHeight="1" x14ac:dyDescent="0.25">
      <c r="B443" s="1169"/>
      <c r="C443" s="1169"/>
      <c r="D443" s="1169"/>
      <c r="E443" s="1169"/>
      <c r="F443" s="1169"/>
      <c r="G443" s="1169"/>
      <c r="H443" s="1169"/>
      <c r="I443" s="1169"/>
      <c r="J443" s="1169"/>
      <c r="K443" s="1169"/>
      <c r="L443" s="1169"/>
    </row>
    <row r="444" spans="2:12" ht="26.25" customHeight="1" x14ac:dyDescent="0.25">
      <c r="B444" s="1169"/>
      <c r="C444" s="1169"/>
      <c r="D444" s="1169"/>
      <c r="E444" s="1169"/>
      <c r="F444" s="1169"/>
      <c r="G444" s="1169"/>
      <c r="H444" s="1169"/>
      <c r="I444" s="1169"/>
      <c r="J444" s="1169"/>
      <c r="K444" s="1169"/>
      <c r="L444" s="1169"/>
    </row>
    <row r="445" spans="2:12" ht="26.25" customHeight="1" x14ac:dyDescent="0.25">
      <c r="B445" s="1169"/>
      <c r="C445" s="1169"/>
      <c r="D445" s="1169"/>
      <c r="E445" s="1169"/>
      <c r="F445" s="1169"/>
      <c r="G445" s="1169"/>
      <c r="H445" s="1169"/>
      <c r="I445" s="1169"/>
      <c r="J445" s="1169"/>
      <c r="K445" s="1169"/>
      <c r="L445" s="1169"/>
    </row>
    <row r="446" spans="2:12" ht="26.25" customHeight="1" x14ac:dyDescent="0.25">
      <c r="B446" s="1169"/>
      <c r="C446" s="1169"/>
      <c r="D446" s="1169"/>
      <c r="E446" s="1169"/>
      <c r="F446" s="1169"/>
      <c r="G446" s="1169"/>
      <c r="H446" s="1169"/>
      <c r="I446" s="1169"/>
      <c r="J446" s="1169"/>
      <c r="K446" s="1169"/>
      <c r="L446" s="1169"/>
    </row>
    <row r="447" spans="2:12" ht="26.25" customHeight="1" x14ac:dyDescent="0.25">
      <c r="B447" s="1169"/>
      <c r="C447" s="1169"/>
      <c r="D447" s="1169"/>
      <c r="E447" s="1169"/>
      <c r="F447" s="1169"/>
      <c r="G447" s="1169"/>
      <c r="H447" s="1169"/>
      <c r="I447" s="1169"/>
      <c r="J447" s="1169"/>
      <c r="K447" s="1169"/>
      <c r="L447" s="1169"/>
    </row>
    <row r="448" spans="2:12" ht="26.25" customHeight="1" x14ac:dyDescent="0.25">
      <c r="B448" s="1169"/>
      <c r="C448" s="1169"/>
      <c r="D448" s="1169"/>
      <c r="E448" s="1169"/>
      <c r="F448" s="1169"/>
      <c r="G448" s="1169"/>
      <c r="H448" s="1169"/>
      <c r="I448" s="1169"/>
      <c r="J448" s="1169"/>
      <c r="K448" s="1169"/>
      <c r="L448" s="1169"/>
    </row>
    <row r="449" spans="2:12" ht="26.25" customHeight="1" x14ac:dyDescent="0.25">
      <c r="B449" s="1169"/>
      <c r="C449" s="1169"/>
      <c r="D449" s="1169"/>
      <c r="E449" s="1169"/>
      <c r="F449" s="1169"/>
      <c r="G449" s="1169"/>
      <c r="H449" s="1169"/>
      <c r="I449" s="1169"/>
      <c r="J449" s="1169"/>
      <c r="K449" s="1169"/>
      <c r="L449" s="1169"/>
    </row>
    <row r="450" spans="2:12" ht="21" customHeight="1" x14ac:dyDescent="0.25">
      <c r="B450" s="1146">
        <v>63</v>
      </c>
      <c r="C450" s="1147"/>
      <c r="D450" s="1147"/>
      <c r="E450" s="1147"/>
      <c r="F450" s="1147"/>
      <c r="G450" s="1148"/>
      <c r="H450" s="1146">
        <v>64</v>
      </c>
      <c r="I450" s="1147"/>
      <c r="J450" s="1147"/>
      <c r="K450" s="1147"/>
      <c r="L450" s="1148"/>
    </row>
    <row r="451" spans="2:12" ht="21" customHeight="1" x14ac:dyDescent="0.25">
      <c r="B451" s="1146"/>
      <c r="C451" s="1147"/>
      <c r="D451" s="1147"/>
      <c r="E451" s="1147"/>
      <c r="F451" s="1147"/>
      <c r="G451" s="1148"/>
      <c r="H451" s="1146"/>
      <c r="I451" s="1147"/>
      <c r="J451" s="1147"/>
      <c r="K451" s="1147"/>
      <c r="L451" s="1148"/>
    </row>
    <row r="452" spans="2:12" ht="26.25" customHeight="1" x14ac:dyDescent="0.25">
      <c r="B452" s="1169"/>
      <c r="C452" s="1169"/>
      <c r="D452" s="1169"/>
      <c r="E452" s="1169"/>
      <c r="F452" s="1169"/>
      <c r="G452" s="1169"/>
      <c r="H452" s="1169"/>
      <c r="I452" s="1169"/>
      <c r="J452" s="1169"/>
      <c r="K452" s="1169"/>
      <c r="L452" s="1169"/>
    </row>
    <row r="453" spans="2:12" ht="26.25" customHeight="1" x14ac:dyDescent="0.25">
      <c r="B453" s="1169"/>
      <c r="C453" s="1169"/>
      <c r="D453" s="1169"/>
      <c r="E453" s="1169"/>
      <c r="F453" s="1169"/>
      <c r="G453" s="1169"/>
      <c r="H453" s="1169"/>
      <c r="I453" s="1169"/>
      <c r="J453" s="1169"/>
      <c r="K453" s="1169"/>
      <c r="L453" s="1169"/>
    </row>
    <row r="454" spans="2:12" ht="26.25" customHeight="1" x14ac:dyDescent="0.25">
      <c r="B454" s="1169"/>
      <c r="C454" s="1169"/>
      <c r="D454" s="1169"/>
      <c r="E454" s="1169"/>
      <c r="F454" s="1169"/>
      <c r="G454" s="1169"/>
      <c r="H454" s="1169"/>
      <c r="I454" s="1169"/>
      <c r="J454" s="1169"/>
      <c r="K454" s="1169"/>
      <c r="L454" s="1169"/>
    </row>
    <row r="455" spans="2:12" ht="26.25" customHeight="1" x14ac:dyDescent="0.25">
      <c r="B455" s="1169"/>
      <c r="C455" s="1169"/>
      <c r="D455" s="1169"/>
      <c r="E455" s="1169"/>
      <c r="F455" s="1169"/>
      <c r="G455" s="1169"/>
      <c r="H455" s="1169"/>
      <c r="I455" s="1169"/>
      <c r="J455" s="1169"/>
      <c r="K455" s="1169"/>
      <c r="L455" s="1169"/>
    </row>
    <row r="456" spans="2:12" ht="26.25" customHeight="1" x14ac:dyDescent="0.25">
      <c r="B456" s="1169"/>
      <c r="C456" s="1169"/>
      <c r="D456" s="1169"/>
      <c r="E456" s="1169"/>
      <c r="F456" s="1169"/>
      <c r="G456" s="1169"/>
      <c r="H456" s="1169"/>
      <c r="I456" s="1169"/>
      <c r="J456" s="1169"/>
      <c r="K456" s="1169"/>
      <c r="L456" s="1169"/>
    </row>
    <row r="457" spans="2:12" ht="26.25" customHeight="1" x14ac:dyDescent="0.25">
      <c r="B457" s="1169"/>
      <c r="C457" s="1169"/>
      <c r="D457" s="1169"/>
      <c r="E457" s="1169"/>
      <c r="F457" s="1169"/>
      <c r="G457" s="1169"/>
      <c r="H457" s="1169"/>
      <c r="I457" s="1169"/>
      <c r="J457" s="1169"/>
      <c r="K457" s="1169"/>
      <c r="L457" s="1169"/>
    </row>
    <row r="458" spans="2:12" ht="26.25" customHeight="1" x14ac:dyDescent="0.25">
      <c r="B458" s="1169"/>
      <c r="C458" s="1169"/>
      <c r="D458" s="1169"/>
      <c r="E458" s="1169"/>
      <c r="F458" s="1169"/>
      <c r="G458" s="1169"/>
      <c r="H458" s="1169"/>
      <c r="I458" s="1169"/>
      <c r="J458" s="1169"/>
      <c r="K458" s="1169"/>
      <c r="L458" s="1169"/>
    </row>
    <row r="459" spans="2:12" ht="26.25" customHeight="1" x14ac:dyDescent="0.25">
      <c r="B459" s="1169"/>
      <c r="C459" s="1169"/>
      <c r="D459" s="1169"/>
      <c r="E459" s="1169"/>
      <c r="F459" s="1169"/>
      <c r="G459" s="1169"/>
      <c r="H459" s="1169"/>
      <c r="I459" s="1169"/>
      <c r="J459" s="1169"/>
      <c r="K459" s="1169"/>
      <c r="L459" s="1169"/>
    </row>
    <row r="460" spans="2:12" ht="21" customHeight="1" x14ac:dyDescent="0.25">
      <c r="B460" s="1146">
        <v>65</v>
      </c>
      <c r="C460" s="1147"/>
      <c r="D460" s="1147"/>
      <c r="E460" s="1147"/>
      <c r="F460" s="1147"/>
      <c r="G460" s="1148"/>
      <c r="H460" s="1146">
        <v>66</v>
      </c>
      <c r="I460" s="1147"/>
      <c r="J460" s="1147"/>
      <c r="K460" s="1147"/>
      <c r="L460" s="1148"/>
    </row>
    <row r="461" spans="2:12" ht="21" customHeight="1" thickBot="1" x14ac:dyDescent="0.3">
      <c r="B461" s="1146"/>
      <c r="C461" s="1147"/>
      <c r="D461" s="1147"/>
      <c r="E461" s="1147"/>
      <c r="F461" s="1147"/>
      <c r="G461" s="1148"/>
      <c r="H461" s="1146"/>
      <c r="I461" s="1147"/>
      <c r="J461" s="1147"/>
      <c r="K461" s="1147"/>
      <c r="L461" s="1148"/>
    </row>
    <row r="462" spans="2:12" ht="80.25" customHeight="1" thickBot="1" x14ac:dyDescent="0.3">
      <c r="B462" s="1170" t="s">
        <v>1257</v>
      </c>
      <c r="C462" s="1144"/>
      <c r="D462" s="1144"/>
      <c r="E462" s="1144"/>
      <c r="F462" s="1144"/>
      <c r="G462" s="1144"/>
      <c r="H462" s="1144"/>
      <c r="I462" s="1144"/>
      <c r="J462" s="1144"/>
      <c r="K462" s="1144"/>
      <c r="L462" s="1145"/>
    </row>
    <row r="463" spans="2:12" ht="26.25" customHeight="1" x14ac:dyDescent="0.25">
      <c r="B463" s="1169"/>
      <c r="C463" s="1169"/>
      <c r="D463" s="1169"/>
      <c r="E463" s="1169"/>
      <c r="F463" s="1169"/>
      <c r="G463" s="1169"/>
      <c r="H463" s="1169"/>
      <c r="I463" s="1169"/>
      <c r="J463" s="1169"/>
      <c r="K463" s="1169"/>
      <c r="L463" s="1169"/>
    </row>
    <row r="464" spans="2:12" ht="26.25" customHeight="1" x14ac:dyDescent="0.25">
      <c r="B464" s="1169"/>
      <c r="C464" s="1169"/>
      <c r="D464" s="1169"/>
      <c r="E464" s="1169"/>
      <c r="F464" s="1169"/>
      <c r="G464" s="1169"/>
      <c r="H464" s="1169"/>
      <c r="I464" s="1169"/>
      <c r="J464" s="1169"/>
      <c r="K464" s="1169"/>
      <c r="L464" s="1169"/>
    </row>
    <row r="465" spans="2:12" ht="26.25" customHeight="1" x14ac:dyDescent="0.25">
      <c r="B465" s="1169"/>
      <c r="C465" s="1169"/>
      <c r="D465" s="1169"/>
      <c r="E465" s="1169"/>
      <c r="F465" s="1169"/>
      <c r="G465" s="1169"/>
      <c r="H465" s="1169"/>
      <c r="I465" s="1169"/>
      <c r="J465" s="1169"/>
      <c r="K465" s="1169"/>
      <c r="L465" s="1169"/>
    </row>
    <row r="466" spans="2:12" ht="26.25" customHeight="1" x14ac:dyDescent="0.25">
      <c r="B466" s="1169"/>
      <c r="C466" s="1169"/>
      <c r="D466" s="1169"/>
      <c r="E466" s="1169"/>
      <c r="F466" s="1169"/>
      <c r="G466" s="1169"/>
      <c r="H466" s="1169"/>
      <c r="I466" s="1169"/>
      <c r="J466" s="1169"/>
      <c r="K466" s="1169"/>
      <c r="L466" s="1169"/>
    </row>
    <row r="467" spans="2:12" ht="26.25" customHeight="1" x14ac:dyDescent="0.25">
      <c r="B467" s="1169"/>
      <c r="C467" s="1169"/>
      <c r="D467" s="1169"/>
      <c r="E467" s="1169"/>
      <c r="F467" s="1169"/>
      <c r="G467" s="1169"/>
      <c r="H467" s="1169"/>
      <c r="I467" s="1169"/>
      <c r="J467" s="1169"/>
      <c r="K467" s="1169"/>
      <c r="L467" s="1169"/>
    </row>
    <row r="468" spans="2:12" ht="26.25" customHeight="1" x14ac:dyDescent="0.25">
      <c r="B468" s="1169"/>
      <c r="C468" s="1169"/>
      <c r="D468" s="1169"/>
      <c r="E468" s="1169"/>
      <c r="F468" s="1169"/>
      <c r="G468" s="1169"/>
      <c r="H468" s="1169"/>
      <c r="I468" s="1169"/>
      <c r="J468" s="1169"/>
      <c r="K468" s="1169"/>
      <c r="L468" s="1169"/>
    </row>
    <row r="469" spans="2:12" ht="26.25" customHeight="1" x14ac:dyDescent="0.25">
      <c r="B469" s="1169"/>
      <c r="C469" s="1169"/>
      <c r="D469" s="1169"/>
      <c r="E469" s="1169"/>
      <c r="F469" s="1169"/>
      <c r="G469" s="1169"/>
      <c r="H469" s="1169"/>
      <c r="I469" s="1169"/>
      <c r="J469" s="1169"/>
      <c r="K469" s="1169"/>
      <c r="L469" s="1169"/>
    </row>
    <row r="470" spans="2:12" ht="26.25" customHeight="1" x14ac:dyDescent="0.25">
      <c r="B470" s="1169"/>
      <c r="C470" s="1169"/>
      <c r="D470" s="1169"/>
      <c r="E470" s="1169"/>
      <c r="F470" s="1169"/>
      <c r="G470" s="1169"/>
      <c r="H470" s="1169"/>
      <c r="I470" s="1169"/>
      <c r="J470" s="1169"/>
      <c r="K470" s="1169"/>
      <c r="L470" s="1169"/>
    </row>
    <row r="471" spans="2:12" ht="21" customHeight="1" x14ac:dyDescent="0.25">
      <c r="B471" s="1146">
        <v>67</v>
      </c>
      <c r="C471" s="1147"/>
      <c r="D471" s="1147"/>
      <c r="E471" s="1147"/>
      <c r="F471" s="1147"/>
      <c r="G471" s="1148"/>
      <c r="H471" s="1146">
        <v>68</v>
      </c>
      <c r="I471" s="1147"/>
      <c r="J471" s="1147"/>
      <c r="K471" s="1147"/>
      <c r="L471" s="1148"/>
    </row>
    <row r="472" spans="2:12" ht="21" customHeight="1" x14ac:dyDescent="0.25">
      <c r="B472" s="1146"/>
      <c r="C472" s="1147"/>
      <c r="D472" s="1147"/>
      <c r="E472" s="1147"/>
      <c r="F472" s="1147"/>
      <c r="G472" s="1148"/>
      <c r="H472" s="1146"/>
      <c r="I472" s="1147"/>
      <c r="J472" s="1147"/>
      <c r="K472" s="1147"/>
      <c r="L472" s="1148"/>
    </row>
    <row r="473" spans="2:12" ht="26.25" customHeight="1" x14ac:dyDescent="0.25">
      <c r="B473" s="1169"/>
      <c r="C473" s="1169"/>
      <c r="D473" s="1169"/>
      <c r="E473" s="1169"/>
      <c r="F473" s="1169"/>
      <c r="G473" s="1169"/>
      <c r="H473" s="1169"/>
      <c r="I473" s="1169"/>
      <c r="J473" s="1169"/>
      <c r="K473" s="1169"/>
      <c r="L473" s="1169"/>
    </row>
    <row r="474" spans="2:12" ht="26.25" customHeight="1" x14ac:dyDescent="0.25">
      <c r="B474" s="1169"/>
      <c r="C474" s="1169"/>
      <c r="D474" s="1169"/>
      <c r="E474" s="1169"/>
      <c r="F474" s="1169"/>
      <c r="G474" s="1169"/>
      <c r="H474" s="1169"/>
      <c r="I474" s="1169"/>
      <c r="J474" s="1169"/>
      <c r="K474" s="1169"/>
      <c r="L474" s="1169"/>
    </row>
    <row r="475" spans="2:12" ht="26.25" customHeight="1" x14ac:dyDescent="0.25">
      <c r="B475" s="1169"/>
      <c r="C475" s="1169"/>
      <c r="D475" s="1169"/>
      <c r="E475" s="1169"/>
      <c r="F475" s="1169"/>
      <c r="G475" s="1169"/>
      <c r="H475" s="1169"/>
      <c r="I475" s="1169"/>
      <c r="J475" s="1169"/>
      <c r="K475" s="1169"/>
      <c r="L475" s="1169"/>
    </row>
    <row r="476" spans="2:12" ht="26.25" customHeight="1" x14ac:dyDescent="0.25">
      <c r="B476" s="1169"/>
      <c r="C476" s="1169"/>
      <c r="D476" s="1169"/>
      <c r="E476" s="1169"/>
      <c r="F476" s="1169"/>
      <c r="G476" s="1169"/>
      <c r="H476" s="1169"/>
      <c r="I476" s="1169"/>
      <c r="J476" s="1169"/>
      <c r="K476" s="1169"/>
      <c r="L476" s="1169"/>
    </row>
    <row r="477" spans="2:12" ht="26.25" customHeight="1" x14ac:dyDescent="0.25">
      <c r="B477" s="1169"/>
      <c r="C477" s="1169"/>
      <c r="D477" s="1169"/>
      <c r="E477" s="1169"/>
      <c r="F477" s="1169"/>
      <c r="G477" s="1169"/>
      <c r="H477" s="1169"/>
      <c r="I477" s="1169"/>
      <c r="J477" s="1169"/>
      <c r="K477" s="1169"/>
      <c r="L477" s="1169"/>
    </row>
    <row r="478" spans="2:12" ht="26.25" customHeight="1" x14ac:dyDescent="0.25">
      <c r="B478" s="1169"/>
      <c r="C478" s="1169"/>
      <c r="D478" s="1169"/>
      <c r="E478" s="1169"/>
      <c r="F478" s="1169"/>
      <c r="G478" s="1169"/>
      <c r="H478" s="1169"/>
      <c r="I478" s="1169"/>
      <c r="J478" s="1169"/>
      <c r="K478" s="1169"/>
      <c r="L478" s="1169"/>
    </row>
    <row r="479" spans="2:12" ht="26.25" customHeight="1" x14ac:dyDescent="0.25">
      <c r="B479" s="1169"/>
      <c r="C479" s="1169"/>
      <c r="D479" s="1169"/>
      <c r="E479" s="1169"/>
      <c r="F479" s="1169"/>
      <c r="G479" s="1169"/>
      <c r="H479" s="1169"/>
      <c r="I479" s="1169"/>
      <c r="J479" s="1169"/>
      <c r="K479" s="1169"/>
      <c r="L479" s="1169"/>
    </row>
    <row r="480" spans="2:12" ht="26.25" customHeight="1" x14ac:dyDescent="0.25">
      <c r="B480" s="1169"/>
      <c r="C480" s="1169"/>
      <c r="D480" s="1169"/>
      <c r="E480" s="1169"/>
      <c r="F480" s="1169"/>
      <c r="G480" s="1169"/>
      <c r="H480" s="1169"/>
      <c r="I480" s="1169"/>
      <c r="J480" s="1169"/>
      <c r="K480" s="1169"/>
      <c r="L480" s="1169"/>
    </row>
    <row r="481" spans="2:12" ht="21" customHeight="1" x14ac:dyDescent="0.25">
      <c r="B481" s="1146">
        <v>69</v>
      </c>
      <c r="C481" s="1147"/>
      <c r="D481" s="1147"/>
      <c r="E481" s="1147"/>
      <c r="F481" s="1147"/>
      <c r="G481" s="1148"/>
      <c r="H481" s="1146">
        <v>70</v>
      </c>
      <c r="I481" s="1147"/>
      <c r="J481" s="1147"/>
      <c r="K481" s="1147"/>
      <c r="L481" s="1148"/>
    </row>
    <row r="482" spans="2:12" ht="21" customHeight="1" x14ac:dyDescent="0.25">
      <c r="B482" s="1146"/>
      <c r="C482" s="1147"/>
      <c r="D482" s="1147"/>
      <c r="E482" s="1147"/>
      <c r="F482" s="1147"/>
      <c r="G482" s="1148"/>
      <c r="H482" s="1146"/>
      <c r="I482" s="1147"/>
      <c r="J482" s="1147"/>
      <c r="K482" s="1147"/>
      <c r="L482" s="1148"/>
    </row>
    <row r="483" spans="2:12" ht="26.25" customHeight="1" x14ac:dyDescent="0.25">
      <c r="B483" s="1169"/>
      <c r="C483" s="1169"/>
      <c r="D483" s="1169"/>
      <c r="E483" s="1169"/>
      <c r="F483" s="1169"/>
      <c r="G483" s="1169"/>
      <c r="H483" s="1169"/>
      <c r="I483" s="1169"/>
      <c r="J483" s="1169"/>
      <c r="K483" s="1169"/>
      <c r="L483" s="1169"/>
    </row>
    <row r="484" spans="2:12" ht="26.25" customHeight="1" x14ac:dyDescent="0.25">
      <c r="B484" s="1169"/>
      <c r="C484" s="1169"/>
      <c r="D484" s="1169"/>
      <c r="E484" s="1169"/>
      <c r="F484" s="1169"/>
      <c r="G484" s="1169"/>
      <c r="H484" s="1169"/>
      <c r="I484" s="1169"/>
      <c r="J484" s="1169"/>
      <c r="K484" s="1169"/>
      <c r="L484" s="1169"/>
    </row>
    <row r="485" spans="2:12" ht="26.25" customHeight="1" x14ac:dyDescent="0.25">
      <c r="B485" s="1169"/>
      <c r="C485" s="1169"/>
      <c r="D485" s="1169"/>
      <c r="E485" s="1169"/>
      <c r="F485" s="1169"/>
      <c r="G485" s="1169"/>
      <c r="H485" s="1169"/>
      <c r="I485" s="1169"/>
      <c r="J485" s="1169"/>
      <c r="K485" s="1169"/>
      <c r="L485" s="1169"/>
    </row>
    <row r="486" spans="2:12" ht="26.25" customHeight="1" x14ac:dyDescent="0.25">
      <c r="B486" s="1169"/>
      <c r="C486" s="1169"/>
      <c r="D486" s="1169"/>
      <c r="E486" s="1169"/>
      <c r="F486" s="1169"/>
      <c r="G486" s="1169"/>
      <c r="H486" s="1169"/>
      <c r="I486" s="1169"/>
      <c r="J486" s="1169"/>
      <c r="K486" s="1169"/>
      <c r="L486" s="1169"/>
    </row>
    <row r="487" spans="2:12" ht="26.25" customHeight="1" x14ac:dyDescent="0.25">
      <c r="B487" s="1169"/>
      <c r="C487" s="1169"/>
      <c r="D487" s="1169"/>
      <c r="E487" s="1169"/>
      <c r="F487" s="1169"/>
      <c r="G487" s="1169"/>
      <c r="H487" s="1169"/>
      <c r="I487" s="1169"/>
      <c r="J487" s="1169"/>
      <c r="K487" s="1169"/>
      <c r="L487" s="1169"/>
    </row>
    <row r="488" spans="2:12" ht="26.25" customHeight="1" x14ac:dyDescent="0.25">
      <c r="B488" s="1169"/>
      <c r="C488" s="1169"/>
      <c r="D488" s="1169"/>
      <c r="E488" s="1169"/>
      <c r="F488" s="1169"/>
      <c r="G488" s="1169"/>
      <c r="H488" s="1169"/>
      <c r="I488" s="1169"/>
      <c r="J488" s="1169"/>
      <c r="K488" s="1169"/>
      <c r="L488" s="1169"/>
    </row>
    <row r="489" spans="2:12" ht="26.25" customHeight="1" x14ac:dyDescent="0.25">
      <c r="B489" s="1169"/>
      <c r="C489" s="1169"/>
      <c r="D489" s="1169"/>
      <c r="E489" s="1169"/>
      <c r="F489" s="1169"/>
      <c r="G489" s="1169"/>
      <c r="H489" s="1169"/>
      <c r="I489" s="1169"/>
      <c r="J489" s="1169"/>
      <c r="K489" s="1169"/>
      <c r="L489" s="1169"/>
    </row>
    <row r="490" spans="2:12" ht="26.25" customHeight="1" x14ac:dyDescent="0.25">
      <c r="B490" s="1169"/>
      <c r="C490" s="1169"/>
      <c r="D490" s="1169"/>
      <c r="E490" s="1169"/>
      <c r="F490" s="1169"/>
      <c r="G490" s="1169"/>
      <c r="H490" s="1169"/>
      <c r="I490" s="1169"/>
      <c r="J490" s="1169"/>
      <c r="K490" s="1169"/>
      <c r="L490" s="1169"/>
    </row>
    <row r="491" spans="2:12" ht="21" customHeight="1" x14ac:dyDescent="0.25">
      <c r="B491" s="1146">
        <v>71</v>
      </c>
      <c r="C491" s="1147"/>
      <c r="D491" s="1147"/>
      <c r="E491" s="1147"/>
      <c r="F491" s="1147"/>
      <c r="G491" s="1148"/>
      <c r="H491" s="1146">
        <v>72</v>
      </c>
      <c r="I491" s="1147"/>
      <c r="J491" s="1147"/>
      <c r="K491" s="1147"/>
      <c r="L491" s="1148"/>
    </row>
    <row r="492" spans="2:12" ht="21" customHeight="1" thickBot="1" x14ac:dyDescent="0.3">
      <c r="B492" s="1146"/>
      <c r="C492" s="1147"/>
      <c r="D492" s="1147"/>
      <c r="E492" s="1147"/>
      <c r="F492" s="1147"/>
      <c r="G492" s="1148"/>
      <c r="H492" s="1146"/>
      <c r="I492" s="1147"/>
      <c r="J492" s="1147"/>
      <c r="K492" s="1147"/>
      <c r="L492" s="1148"/>
    </row>
    <row r="493" spans="2:12" ht="108" customHeight="1" thickBot="1" x14ac:dyDescent="0.3">
      <c r="B493" s="1170" t="s">
        <v>1258</v>
      </c>
      <c r="C493" s="1144"/>
      <c r="D493" s="1144"/>
      <c r="E493" s="1144"/>
      <c r="F493" s="1144"/>
      <c r="G493" s="1144"/>
      <c r="H493" s="1144"/>
      <c r="I493" s="1144"/>
      <c r="J493" s="1144"/>
      <c r="K493" s="1144"/>
      <c r="L493" s="1145"/>
    </row>
    <row r="494" spans="2:12" ht="26.25" customHeight="1" x14ac:dyDescent="0.25">
      <c r="B494" s="1169"/>
      <c r="C494" s="1169"/>
      <c r="D494" s="1169"/>
      <c r="E494" s="1169"/>
      <c r="F494" s="1169"/>
      <c r="G494" s="1169"/>
      <c r="H494" s="1169"/>
      <c r="I494" s="1169"/>
      <c r="J494" s="1169"/>
      <c r="K494" s="1169"/>
      <c r="L494" s="1169"/>
    </row>
    <row r="495" spans="2:12" ht="26.25" customHeight="1" x14ac:dyDescent="0.25">
      <c r="B495" s="1169"/>
      <c r="C495" s="1169"/>
      <c r="D495" s="1169"/>
      <c r="E495" s="1169"/>
      <c r="F495" s="1169"/>
      <c r="G495" s="1169"/>
      <c r="H495" s="1169"/>
      <c r="I495" s="1169"/>
      <c r="J495" s="1169"/>
      <c r="K495" s="1169"/>
      <c r="L495" s="1169"/>
    </row>
    <row r="496" spans="2:12" ht="26.25" customHeight="1" x14ac:dyDescent="0.25">
      <c r="B496" s="1169"/>
      <c r="C496" s="1169"/>
      <c r="D496" s="1169"/>
      <c r="E496" s="1169"/>
      <c r="F496" s="1169"/>
      <c r="G496" s="1169"/>
      <c r="H496" s="1169"/>
      <c r="I496" s="1169"/>
      <c r="J496" s="1169"/>
      <c r="K496" s="1169"/>
      <c r="L496" s="1169"/>
    </row>
    <row r="497" spans="2:12" ht="26.25" customHeight="1" x14ac:dyDescent="0.25">
      <c r="B497" s="1169"/>
      <c r="C497" s="1169"/>
      <c r="D497" s="1169"/>
      <c r="E497" s="1169"/>
      <c r="F497" s="1169"/>
      <c r="G497" s="1169"/>
      <c r="H497" s="1169"/>
      <c r="I497" s="1169"/>
      <c r="J497" s="1169"/>
      <c r="K497" s="1169"/>
      <c r="L497" s="1169"/>
    </row>
    <row r="498" spans="2:12" ht="26.25" customHeight="1" x14ac:dyDescent="0.25">
      <c r="B498" s="1169"/>
      <c r="C498" s="1169"/>
      <c r="D498" s="1169"/>
      <c r="E498" s="1169"/>
      <c r="F498" s="1169"/>
      <c r="G498" s="1169"/>
      <c r="H498" s="1169"/>
      <c r="I498" s="1169"/>
      <c r="J498" s="1169"/>
      <c r="K498" s="1169"/>
      <c r="L498" s="1169"/>
    </row>
    <row r="499" spans="2:12" ht="26.25" customHeight="1" x14ac:dyDescent="0.25">
      <c r="B499" s="1169"/>
      <c r="C499" s="1169"/>
      <c r="D499" s="1169"/>
      <c r="E499" s="1169"/>
      <c r="F499" s="1169"/>
      <c r="G499" s="1169"/>
      <c r="H499" s="1169"/>
      <c r="I499" s="1169"/>
      <c r="J499" s="1169"/>
      <c r="K499" s="1169"/>
      <c r="L499" s="1169"/>
    </row>
    <row r="500" spans="2:12" ht="26.25" customHeight="1" x14ac:dyDescent="0.25">
      <c r="B500" s="1169"/>
      <c r="C500" s="1169"/>
      <c r="D500" s="1169"/>
      <c r="E500" s="1169"/>
      <c r="F500" s="1169"/>
      <c r="G500" s="1169"/>
      <c r="H500" s="1169"/>
      <c r="I500" s="1169"/>
      <c r="J500" s="1169"/>
      <c r="K500" s="1169"/>
      <c r="L500" s="1169"/>
    </row>
    <row r="501" spans="2:12" ht="26.25" customHeight="1" x14ac:dyDescent="0.25">
      <c r="B501" s="1169"/>
      <c r="C501" s="1169"/>
      <c r="D501" s="1169"/>
      <c r="E501" s="1169"/>
      <c r="F501" s="1169"/>
      <c r="G501" s="1169"/>
      <c r="H501" s="1169"/>
      <c r="I501" s="1169"/>
      <c r="J501" s="1169"/>
      <c r="K501" s="1169"/>
      <c r="L501" s="1169"/>
    </row>
    <row r="502" spans="2:12" ht="21" customHeight="1" x14ac:dyDescent="0.25">
      <c r="B502" s="1146">
        <v>73</v>
      </c>
      <c r="C502" s="1147"/>
      <c r="D502" s="1147"/>
      <c r="E502" s="1147"/>
      <c r="F502" s="1147"/>
      <c r="G502" s="1148"/>
      <c r="H502" s="1146">
        <v>74</v>
      </c>
      <c r="I502" s="1147"/>
      <c r="J502" s="1147"/>
      <c r="K502" s="1147"/>
      <c r="L502" s="1148"/>
    </row>
    <row r="503" spans="2:12" ht="21" customHeight="1" x14ac:dyDescent="0.25">
      <c r="B503" s="1146"/>
      <c r="C503" s="1147"/>
      <c r="D503" s="1147"/>
      <c r="E503" s="1147"/>
      <c r="F503" s="1147"/>
      <c r="G503" s="1148"/>
      <c r="H503" s="1146"/>
      <c r="I503" s="1147"/>
      <c r="J503" s="1147"/>
      <c r="K503" s="1147"/>
      <c r="L503" s="1148"/>
    </row>
    <row r="504" spans="2:12" ht="26.25" customHeight="1" x14ac:dyDescent="0.25">
      <c r="B504" s="1169"/>
      <c r="C504" s="1169"/>
      <c r="D504" s="1169"/>
      <c r="E504" s="1169"/>
      <c r="F504" s="1169"/>
      <c r="G504" s="1169"/>
      <c r="H504" s="1169"/>
      <c r="I504" s="1169"/>
      <c r="J504" s="1169"/>
      <c r="K504" s="1169"/>
      <c r="L504" s="1169"/>
    </row>
    <row r="505" spans="2:12" ht="26.25" customHeight="1" x14ac:dyDescent="0.25">
      <c r="B505" s="1169"/>
      <c r="C505" s="1169"/>
      <c r="D505" s="1169"/>
      <c r="E505" s="1169"/>
      <c r="F505" s="1169"/>
      <c r="G505" s="1169"/>
      <c r="H505" s="1169"/>
      <c r="I505" s="1169"/>
      <c r="J505" s="1169"/>
      <c r="K505" s="1169"/>
      <c r="L505" s="1169"/>
    </row>
    <row r="506" spans="2:12" ht="26.25" customHeight="1" x14ac:dyDescent="0.25">
      <c r="B506" s="1169"/>
      <c r="C506" s="1169"/>
      <c r="D506" s="1169"/>
      <c r="E506" s="1169"/>
      <c r="F506" s="1169"/>
      <c r="G506" s="1169"/>
      <c r="H506" s="1169"/>
      <c r="I506" s="1169"/>
      <c r="J506" s="1169"/>
      <c r="K506" s="1169"/>
      <c r="L506" s="1169"/>
    </row>
    <row r="507" spans="2:12" ht="26.25" customHeight="1" x14ac:dyDescent="0.25">
      <c r="B507" s="1169"/>
      <c r="C507" s="1169"/>
      <c r="D507" s="1169"/>
      <c r="E507" s="1169"/>
      <c r="F507" s="1169"/>
      <c r="G507" s="1169"/>
      <c r="H507" s="1169"/>
      <c r="I507" s="1169"/>
      <c r="J507" s="1169"/>
      <c r="K507" s="1169"/>
      <c r="L507" s="1169"/>
    </row>
    <row r="508" spans="2:12" ht="26.25" customHeight="1" x14ac:dyDescent="0.25">
      <c r="B508" s="1169"/>
      <c r="C508" s="1169"/>
      <c r="D508" s="1169"/>
      <c r="E508" s="1169"/>
      <c r="F508" s="1169"/>
      <c r="G508" s="1169"/>
      <c r="H508" s="1169"/>
      <c r="I508" s="1169"/>
      <c r="J508" s="1169"/>
      <c r="K508" s="1169"/>
      <c r="L508" s="1169"/>
    </row>
    <row r="509" spans="2:12" ht="26.25" customHeight="1" x14ac:dyDescent="0.25">
      <c r="B509" s="1169"/>
      <c r="C509" s="1169"/>
      <c r="D509" s="1169"/>
      <c r="E509" s="1169"/>
      <c r="F509" s="1169"/>
      <c r="G509" s="1169"/>
      <c r="H509" s="1169"/>
      <c r="I509" s="1169"/>
      <c r="J509" s="1169"/>
      <c r="K509" s="1169"/>
      <c r="L509" s="1169"/>
    </row>
    <row r="510" spans="2:12" ht="26.25" customHeight="1" x14ac:dyDescent="0.25">
      <c r="B510" s="1169"/>
      <c r="C510" s="1169"/>
      <c r="D510" s="1169"/>
      <c r="E510" s="1169"/>
      <c r="F510" s="1169"/>
      <c r="G510" s="1169"/>
      <c r="H510" s="1169"/>
      <c r="I510" s="1169"/>
      <c r="J510" s="1169"/>
      <c r="K510" s="1169"/>
      <c r="L510" s="1169"/>
    </row>
    <row r="511" spans="2:12" ht="26.25" customHeight="1" x14ac:dyDescent="0.25">
      <c r="B511" s="1169"/>
      <c r="C511" s="1169"/>
      <c r="D511" s="1169"/>
      <c r="E511" s="1169"/>
      <c r="F511" s="1169"/>
      <c r="G511" s="1169"/>
      <c r="H511" s="1169"/>
      <c r="I511" s="1169"/>
      <c r="J511" s="1169"/>
      <c r="K511" s="1169"/>
      <c r="L511" s="1169"/>
    </row>
    <row r="512" spans="2:12" ht="21" customHeight="1" x14ac:dyDescent="0.25">
      <c r="B512" s="1146">
        <v>75</v>
      </c>
      <c r="C512" s="1147"/>
      <c r="D512" s="1147"/>
      <c r="E512" s="1147"/>
      <c r="F512" s="1147"/>
      <c r="G512" s="1148"/>
      <c r="H512" s="1146">
        <v>76</v>
      </c>
      <c r="I512" s="1147"/>
      <c r="J512" s="1147"/>
      <c r="K512" s="1147"/>
      <c r="L512" s="1148"/>
    </row>
    <row r="513" spans="2:12" ht="21" customHeight="1" x14ac:dyDescent="0.25">
      <c r="B513" s="1146"/>
      <c r="C513" s="1147"/>
      <c r="D513" s="1147"/>
      <c r="E513" s="1147"/>
      <c r="F513" s="1147"/>
      <c r="G513" s="1148"/>
      <c r="H513" s="1146"/>
      <c r="I513" s="1147"/>
      <c r="J513" s="1147"/>
      <c r="K513" s="1147"/>
      <c r="L513" s="1148"/>
    </row>
    <row r="514" spans="2:12" ht="26.25" customHeight="1" x14ac:dyDescent="0.25">
      <c r="B514" s="1169"/>
      <c r="C514" s="1169"/>
      <c r="D514" s="1169"/>
      <c r="E514" s="1169"/>
      <c r="F514" s="1169"/>
      <c r="G514" s="1169"/>
      <c r="H514" s="1169"/>
      <c r="I514" s="1169"/>
      <c r="J514" s="1169"/>
      <c r="K514" s="1169"/>
      <c r="L514" s="1169"/>
    </row>
    <row r="515" spans="2:12" ht="26.25" customHeight="1" x14ac:dyDescent="0.25">
      <c r="B515" s="1169"/>
      <c r="C515" s="1169"/>
      <c r="D515" s="1169"/>
      <c r="E515" s="1169"/>
      <c r="F515" s="1169"/>
      <c r="G515" s="1169"/>
      <c r="H515" s="1169"/>
      <c r="I515" s="1169"/>
      <c r="J515" s="1169"/>
      <c r="K515" s="1169"/>
      <c r="L515" s="1169"/>
    </row>
    <row r="516" spans="2:12" ht="26.25" customHeight="1" x14ac:dyDescent="0.25">
      <c r="B516" s="1169"/>
      <c r="C516" s="1169"/>
      <c r="D516" s="1169"/>
      <c r="E516" s="1169"/>
      <c r="F516" s="1169"/>
      <c r="G516" s="1169"/>
      <c r="H516" s="1169"/>
      <c r="I516" s="1169"/>
      <c r="J516" s="1169"/>
      <c r="K516" s="1169"/>
      <c r="L516" s="1169"/>
    </row>
    <row r="517" spans="2:12" ht="26.25" customHeight="1" x14ac:dyDescent="0.25">
      <c r="B517" s="1169"/>
      <c r="C517" s="1169"/>
      <c r="D517" s="1169"/>
      <c r="E517" s="1169"/>
      <c r="F517" s="1169"/>
      <c r="G517" s="1169"/>
      <c r="H517" s="1169"/>
      <c r="I517" s="1169"/>
      <c r="J517" s="1169"/>
      <c r="K517" s="1169"/>
      <c r="L517" s="1169"/>
    </row>
    <row r="518" spans="2:12" ht="26.25" customHeight="1" x14ac:dyDescent="0.25">
      <c r="B518" s="1169"/>
      <c r="C518" s="1169"/>
      <c r="D518" s="1169"/>
      <c r="E518" s="1169"/>
      <c r="F518" s="1169"/>
      <c r="G518" s="1169"/>
      <c r="H518" s="1169"/>
      <c r="I518" s="1169"/>
      <c r="J518" s="1169"/>
      <c r="K518" s="1169"/>
      <c r="L518" s="1169"/>
    </row>
    <row r="519" spans="2:12" ht="26.25" customHeight="1" x14ac:dyDescent="0.25">
      <c r="B519" s="1169"/>
      <c r="C519" s="1169"/>
      <c r="D519" s="1169"/>
      <c r="E519" s="1169"/>
      <c r="F519" s="1169"/>
      <c r="G519" s="1169"/>
      <c r="H519" s="1169"/>
      <c r="I519" s="1169"/>
      <c r="J519" s="1169"/>
      <c r="K519" s="1169"/>
      <c r="L519" s="1169"/>
    </row>
    <row r="520" spans="2:12" ht="26.25" customHeight="1" x14ac:dyDescent="0.25">
      <c r="B520" s="1169"/>
      <c r="C520" s="1169"/>
      <c r="D520" s="1169"/>
      <c r="E520" s="1169"/>
      <c r="F520" s="1169"/>
      <c r="G520" s="1169"/>
      <c r="H520" s="1169"/>
      <c r="I520" s="1169"/>
      <c r="J520" s="1169"/>
      <c r="K520" s="1169"/>
      <c r="L520" s="1169"/>
    </row>
    <row r="521" spans="2:12" ht="26.25" customHeight="1" x14ac:dyDescent="0.25">
      <c r="B521" s="1169"/>
      <c r="C521" s="1169"/>
      <c r="D521" s="1169"/>
      <c r="E521" s="1169"/>
      <c r="F521" s="1169"/>
      <c r="G521" s="1169"/>
      <c r="H521" s="1169"/>
      <c r="I521" s="1169"/>
      <c r="J521" s="1169"/>
      <c r="K521" s="1169"/>
      <c r="L521" s="1169"/>
    </row>
    <row r="522" spans="2:12" ht="21" customHeight="1" x14ac:dyDescent="0.25">
      <c r="B522" s="1146">
        <v>77</v>
      </c>
      <c r="C522" s="1147"/>
      <c r="D522" s="1147"/>
      <c r="E522" s="1147"/>
      <c r="F522" s="1147"/>
      <c r="G522" s="1148"/>
      <c r="H522" s="1146">
        <v>78</v>
      </c>
      <c r="I522" s="1147"/>
      <c r="J522" s="1147"/>
      <c r="K522" s="1147"/>
      <c r="L522" s="1148"/>
    </row>
    <row r="523" spans="2:12" ht="21" customHeight="1" thickBot="1" x14ac:dyDescent="0.3">
      <c r="B523" s="1146"/>
      <c r="C523" s="1147"/>
      <c r="D523" s="1147"/>
      <c r="E523" s="1147"/>
      <c r="F523" s="1147"/>
      <c r="G523" s="1148"/>
      <c r="H523" s="1146"/>
      <c r="I523" s="1147"/>
      <c r="J523" s="1147"/>
      <c r="K523" s="1147"/>
      <c r="L523" s="1148"/>
    </row>
    <row r="524" spans="2:12" ht="78" customHeight="1" thickBot="1" x14ac:dyDescent="0.3">
      <c r="B524" s="1143" t="s">
        <v>1259</v>
      </c>
      <c r="C524" s="1144"/>
      <c r="D524" s="1144"/>
      <c r="E524" s="1144"/>
      <c r="F524" s="1144"/>
      <c r="G524" s="1144"/>
      <c r="H524" s="1144"/>
      <c r="I524" s="1144"/>
      <c r="J524" s="1144"/>
      <c r="K524" s="1144"/>
      <c r="L524" s="1145"/>
    </row>
    <row r="525" spans="2:12" ht="26.25" customHeight="1" x14ac:dyDescent="0.25">
      <c r="B525" s="1169"/>
      <c r="C525" s="1169"/>
      <c r="D525" s="1169"/>
      <c r="E525" s="1169"/>
      <c r="F525" s="1169"/>
      <c r="G525" s="1169"/>
      <c r="H525" s="1169"/>
      <c r="I525" s="1169"/>
      <c r="J525" s="1169"/>
      <c r="K525" s="1169"/>
      <c r="L525" s="1169"/>
    </row>
    <row r="526" spans="2:12" ht="26.25" customHeight="1" x14ac:dyDescent="0.25">
      <c r="B526" s="1169"/>
      <c r="C526" s="1169"/>
      <c r="D526" s="1169"/>
      <c r="E526" s="1169"/>
      <c r="F526" s="1169"/>
      <c r="G526" s="1169"/>
      <c r="H526" s="1169"/>
      <c r="I526" s="1169"/>
      <c r="J526" s="1169"/>
      <c r="K526" s="1169"/>
      <c r="L526" s="1169"/>
    </row>
    <row r="527" spans="2:12" ht="26.25" customHeight="1" x14ac:dyDescent="0.25">
      <c r="B527" s="1169"/>
      <c r="C527" s="1169"/>
      <c r="D527" s="1169"/>
      <c r="E527" s="1169"/>
      <c r="F527" s="1169"/>
      <c r="G527" s="1169"/>
      <c r="H527" s="1169"/>
      <c r="I527" s="1169"/>
      <c r="J527" s="1169"/>
      <c r="K527" s="1169"/>
      <c r="L527" s="1169"/>
    </row>
    <row r="528" spans="2:12" ht="26.25" customHeight="1" x14ac:dyDescent="0.25">
      <c r="B528" s="1169"/>
      <c r="C528" s="1169"/>
      <c r="D528" s="1169"/>
      <c r="E528" s="1169"/>
      <c r="F528" s="1169"/>
      <c r="G528" s="1169"/>
      <c r="H528" s="1169"/>
      <c r="I528" s="1169"/>
      <c r="J528" s="1169"/>
      <c r="K528" s="1169"/>
      <c r="L528" s="1169"/>
    </row>
    <row r="529" spans="2:12" ht="26.25" customHeight="1" x14ac:dyDescent="0.25">
      <c r="B529" s="1169"/>
      <c r="C529" s="1169"/>
      <c r="D529" s="1169"/>
      <c r="E529" s="1169"/>
      <c r="F529" s="1169"/>
      <c r="G529" s="1169"/>
      <c r="H529" s="1169"/>
      <c r="I529" s="1169"/>
      <c r="J529" s="1169"/>
      <c r="K529" s="1169"/>
      <c r="L529" s="1169"/>
    </row>
    <row r="530" spans="2:12" ht="26.25" customHeight="1" x14ac:dyDescent="0.25">
      <c r="B530" s="1169"/>
      <c r="C530" s="1169"/>
      <c r="D530" s="1169"/>
      <c r="E530" s="1169"/>
      <c r="F530" s="1169"/>
      <c r="G530" s="1169"/>
      <c r="H530" s="1169"/>
      <c r="I530" s="1169"/>
      <c r="J530" s="1169"/>
      <c r="K530" s="1169"/>
      <c r="L530" s="1169"/>
    </row>
    <row r="531" spans="2:12" ht="26.25" customHeight="1" x14ac:dyDescent="0.25">
      <c r="B531" s="1169"/>
      <c r="C531" s="1169"/>
      <c r="D531" s="1169"/>
      <c r="E531" s="1169"/>
      <c r="F531" s="1169"/>
      <c r="G531" s="1169"/>
      <c r="H531" s="1169"/>
      <c r="I531" s="1169"/>
      <c r="J531" s="1169"/>
      <c r="K531" s="1169"/>
      <c r="L531" s="1169"/>
    </row>
    <row r="532" spans="2:12" ht="26.25" customHeight="1" x14ac:dyDescent="0.25">
      <c r="B532" s="1169"/>
      <c r="C532" s="1169"/>
      <c r="D532" s="1169"/>
      <c r="E532" s="1169"/>
      <c r="F532" s="1169"/>
      <c r="G532" s="1169"/>
      <c r="H532" s="1169"/>
      <c r="I532" s="1169"/>
      <c r="J532" s="1169"/>
      <c r="K532" s="1169"/>
      <c r="L532" s="1169"/>
    </row>
    <row r="533" spans="2:12" ht="21" customHeight="1" x14ac:dyDescent="0.25">
      <c r="B533" s="1146">
        <v>79</v>
      </c>
      <c r="C533" s="1147"/>
      <c r="D533" s="1147"/>
      <c r="E533" s="1147"/>
      <c r="F533" s="1147"/>
      <c r="G533" s="1148"/>
      <c r="H533" s="1146">
        <v>80</v>
      </c>
      <c r="I533" s="1147"/>
      <c r="J533" s="1147"/>
      <c r="K533" s="1147"/>
      <c r="L533" s="1148"/>
    </row>
    <row r="534" spans="2:12" ht="21" customHeight="1" x14ac:dyDescent="0.25">
      <c r="B534" s="1146"/>
      <c r="C534" s="1147"/>
      <c r="D534" s="1147"/>
      <c r="E534" s="1147"/>
      <c r="F534" s="1147"/>
      <c r="G534" s="1148"/>
      <c r="H534" s="1146"/>
      <c r="I534" s="1147"/>
      <c r="J534" s="1147"/>
      <c r="K534" s="1147"/>
      <c r="L534" s="1148"/>
    </row>
    <row r="535" spans="2:12" ht="26.25" customHeight="1" x14ac:dyDescent="0.25">
      <c r="B535" s="1169"/>
      <c r="C535" s="1169"/>
      <c r="D535" s="1169"/>
      <c r="E535" s="1169"/>
      <c r="F535" s="1169"/>
      <c r="G535" s="1169"/>
      <c r="H535" s="1169"/>
      <c r="I535" s="1169"/>
      <c r="J535" s="1169"/>
      <c r="K535" s="1169"/>
      <c r="L535" s="1169"/>
    </row>
    <row r="536" spans="2:12" ht="26.25" customHeight="1" x14ac:dyDescent="0.25">
      <c r="B536" s="1169"/>
      <c r="C536" s="1169"/>
      <c r="D536" s="1169"/>
      <c r="E536" s="1169"/>
      <c r="F536" s="1169"/>
      <c r="G536" s="1169"/>
      <c r="H536" s="1169"/>
      <c r="I536" s="1169"/>
      <c r="J536" s="1169"/>
      <c r="K536" s="1169"/>
      <c r="L536" s="1169"/>
    </row>
    <row r="537" spans="2:12" ht="26.25" customHeight="1" x14ac:dyDescent="0.25">
      <c r="B537" s="1169"/>
      <c r="C537" s="1169"/>
      <c r="D537" s="1169"/>
      <c r="E537" s="1169"/>
      <c r="F537" s="1169"/>
      <c r="G537" s="1169"/>
      <c r="H537" s="1169"/>
      <c r="I537" s="1169"/>
      <c r="J537" s="1169"/>
      <c r="K537" s="1169"/>
      <c r="L537" s="1169"/>
    </row>
    <row r="538" spans="2:12" ht="26.25" customHeight="1" x14ac:dyDescent="0.25">
      <c r="B538" s="1169"/>
      <c r="C538" s="1169"/>
      <c r="D538" s="1169"/>
      <c r="E538" s="1169"/>
      <c r="F538" s="1169"/>
      <c r="G538" s="1169"/>
      <c r="H538" s="1169"/>
      <c r="I538" s="1169"/>
      <c r="J538" s="1169"/>
      <c r="K538" s="1169"/>
      <c r="L538" s="1169"/>
    </row>
    <row r="539" spans="2:12" ht="26.25" customHeight="1" x14ac:dyDescent="0.25">
      <c r="B539" s="1169"/>
      <c r="C539" s="1169"/>
      <c r="D539" s="1169"/>
      <c r="E539" s="1169"/>
      <c r="F539" s="1169"/>
      <c r="G539" s="1169"/>
      <c r="H539" s="1169"/>
      <c r="I539" s="1169"/>
      <c r="J539" s="1169"/>
      <c r="K539" s="1169"/>
      <c r="L539" s="1169"/>
    </row>
    <row r="540" spans="2:12" ht="26.25" customHeight="1" x14ac:dyDescent="0.25">
      <c r="B540" s="1169"/>
      <c r="C540" s="1169"/>
      <c r="D540" s="1169"/>
      <c r="E540" s="1169"/>
      <c r="F540" s="1169"/>
      <c r="G540" s="1169"/>
      <c r="H540" s="1169"/>
      <c r="I540" s="1169"/>
      <c r="J540" s="1169"/>
      <c r="K540" s="1169"/>
      <c r="L540" s="1169"/>
    </row>
    <row r="541" spans="2:12" ht="26.25" customHeight="1" x14ac:dyDescent="0.25">
      <c r="B541" s="1169"/>
      <c r="C541" s="1169"/>
      <c r="D541" s="1169"/>
      <c r="E541" s="1169"/>
      <c r="F541" s="1169"/>
      <c r="G541" s="1169"/>
      <c r="H541" s="1169"/>
      <c r="I541" s="1169"/>
      <c r="J541" s="1169"/>
      <c r="K541" s="1169"/>
      <c r="L541" s="1169"/>
    </row>
    <row r="542" spans="2:12" ht="26.25" customHeight="1" x14ac:dyDescent="0.25">
      <c r="B542" s="1169"/>
      <c r="C542" s="1169"/>
      <c r="D542" s="1169"/>
      <c r="E542" s="1169"/>
      <c r="F542" s="1169"/>
      <c r="G542" s="1169"/>
      <c r="H542" s="1169"/>
      <c r="I542" s="1169"/>
      <c r="J542" s="1169"/>
      <c r="K542" s="1169"/>
      <c r="L542" s="1169"/>
    </row>
    <row r="543" spans="2:12" ht="21" customHeight="1" x14ac:dyDescent="0.25">
      <c r="B543" s="1146">
        <v>81</v>
      </c>
      <c r="C543" s="1147"/>
      <c r="D543" s="1147"/>
      <c r="E543" s="1147"/>
      <c r="F543" s="1147"/>
      <c r="G543" s="1148"/>
      <c r="H543" s="1146">
        <v>82</v>
      </c>
      <c r="I543" s="1147"/>
      <c r="J543" s="1147"/>
      <c r="K543" s="1147"/>
      <c r="L543" s="1148"/>
    </row>
    <row r="544" spans="2:12" ht="21" customHeight="1" x14ac:dyDescent="0.25">
      <c r="B544" s="1146"/>
      <c r="C544" s="1147"/>
      <c r="D544" s="1147"/>
      <c r="E544" s="1147"/>
      <c r="F544" s="1147"/>
      <c r="G544" s="1148"/>
      <c r="H544" s="1146"/>
      <c r="I544" s="1147"/>
      <c r="J544" s="1147"/>
      <c r="K544" s="1147"/>
      <c r="L544" s="1148"/>
    </row>
    <row r="545" spans="2:12" ht="26.25" customHeight="1" x14ac:dyDescent="0.25">
      <c r="B545" s="1169"/>
      <c r="C545" s="1169"/>
      <c r="D545" s="1169"/>
      <c r="E545" s="1169"/>
      <c r="F545" s="1169"/>
      <c r="G545" s="1169"/>
      <c r="H545" s="1169"/>
      <c r="I545" s="1169"/>
      <c r="J545" s="1169"/>
      <c r="K545" s="1169"/>
      <c r="L545" s="1169"/>
    </row>
    <row r="546" spans="2:12" ht="26.25" customHeight="1" x14ac:dyDescent="0.25">
      <c r="B546" s="1169"/>
      <c r="C546" s="1169"/>
      <c r="D546" s="1169"/>
      <c r="E546" s="1169"/>
      <c r="F546" s="1169"/>
      <c r="G546" s="1169"/>
      <c r="H546" s="1169"/>
      <c r="I546" s="1169"/>
      <c r="J546" s="1169"/>
      <c r="K546" s="1169"/>
      <c r="L546" s="1169"/>
    </row>
    <row r="547" spans="2:12" ht="26.25" customHeight="1" x14ac:dyDescent="0.25">
      <c r="B547" s="1169"/>
      <c r="C547" s="1169"/>
      <c r="D547" s="1169"/>
      <c r="E547" s="1169"/>
      <c r="F547" s="1169"/>
      <c r="G547" s="1169"/>
      <c r="H547" s="1169"/>
      <c r="I547" s="1169"/>
      <c r="J547" s="1169"/>
      <c r="K547" s="1169"/>
      <c r="L547" s="1169"/>
    </row>
    <row r="548" spans="2:12" ht="26.25" customHeight="1" x14ac:dyDescent="0.25">
      <c r="B548" s="1169"/>
      <c r="C548" s="1169"/>
      <c r="D548" s="1169"/>
      <c r="E548" s="1169"/>
      <c r="F548" s="1169"/>
      <c r="G548" s="1169"/>
      <c r="H548" s="1169"/>
      <c r="I548" s="1169"/>
      <c r="J548" s="1169"/>
      <c r="K548" s="1169"/>
      <c r="L548" s="1169"/>
    </row>
    <row r="549" spans="2:12" ht="26.25" customHeight="1" x14ac:dyDescent="0.25">
      <c r="B549" s="1169"/>
      <c r="C549" s="1169"/>
      <c r="D549" s="1169"/>
      <c r="E549" s="1169"/>
      <c r="F549" s="1169"/>
      <c r="G549" s="1169"/>
      <c r="H549" s="1169"/>
      <c r="I549" s="1169"/>
      <c r="J549" s="1169"/>
      <c r="K549" s="1169"/>
      <c r="L549" s="1169"/>
    </row>
    <row r="550" spans="2:12" ht="26.25" customHeight="1" x14ac:dyDescent="0.25">
      <c r="B550" s="1169"/>
      <c r="C550" s="1169"/>
      <c r="D550" s="1169"/>
      <c r="E550" s="1169"/>
      <c r="F550" s="1169"/>
      <c r="G550" s="1169"/>
      <c r="H550" s="1169"/>
      <c r="I550" s="1169"/>
      <c r="J550" s="1169"/>
      <c r="K550" s="1169"/>
      <c r="L550" s="1169"/>
    </row>
    <row r="551" spans="2:12" ht="26.25" customHeight="1" x14ac:dyDescent="0.25">
      <c r="B551" s="1169"/>
      <c r="C551" s="1169"/>
      <c r="D551" s="1169"/>
      <c r="E551" s="1169"/>
      <c r="F551" s="1169"/>
      <c r="G551" s="1169"/>
      <c r="H551" s="1169"/>
      <c r="I551" s="1169"/>
      <c r="J551" s="1169"/>
      <c r="K551" s="1169"/>
      <c r="L551" s="1169"/>
    </row>
    <row r="552" spans="2:12" ht="26.25" customHeight="1" x14ac:dyDescent="0.25">
      <c r="B552" s="1169"/>
      <c r="C552" s="1169"/>
      <c r="D552" s="1169"/>
      <c r="E552" s="1169"/>
      <c r="F552" s="1169"/>
      <c r="G552" s="1169"/>
      <c r="H552" s="1169"/>
      <c r="I552" s="1169"/>
      <c r="J552" s="1169"/>
      <c r="K552" s="1169"/>
      <c r="L552" s="1169"/>
    </row>
    <row r="553" spans="2:12" ht="21" customHeight="1" x14ac:dyDescent="0.25">
      <c r="B553" s="1146">
        <v>83</v>
      </c>
      <c r="C553" s="1147"/>
      <c r="D553" s="1147"/>
      <c r="E553" s="1147"/>
      <c r="F553" s="1147"/>
      <c r="G553" s="1148"/>
      <c r="H553" s="1146">
        <v>84</v>
      </c>
      <c r="I553" s="1147"/>
      <c r="J553" s="1147"/>
      <c r="K553" s="1147"/>
      <c r="L553" s="1148"/>
    </row>
    <row r="554" spans="2:12" ht="21" customHeight="1" x14ac:dyDescent="0.25">
      <c r="B554" s="1146"/>
      <c r="C554" s="1147"/>
      <c r="D554" s="1147"/>
      <c r="E554" s="1147"/>
      <c r="F554" s="1147"/>
      <c r="G554" s="1148"/>
      <c r="H554" s="1146"/>
      <c r="I554" s="1147"/>
      <c r="J554" s="1147"/>
      <c r="K554" s="1147"/>
      <c r="L554" s="1148"/>
    </row>
    <row r="555" spans="2:12" ht="26.25" customHeight="1" x14ac:dyDescent="0.25">
      <c r="B555" s="1169"/>
      <c r="C555" s="1169"/>
      <c r="D555" s="1169"/>
      <c r="E555" s="1169"/>
      <c r="F555" s="1169"/>
      <c r="G555" s="1169"/>
      <c r="H555" s="1169"/>
      <c r="I555" s="1169"/>
      <c r="J555" s="1169"/>
      <c r="K555" s="1169"/>
      <c r="L555" s="1169"/>
    </row>
    <row r="556" spans="2:12" ht="26.25" customHeight="1" x14ac:dyDescent="0.25">
      <c r="B556" s="1169"/>
      <c r="C556" s="1169"/>
      <c r="D556" s="1169"/>
      <c r="E556" s="1169"/>
      <c r="F556" s="1169"/>
      <c r="G556" s="1169"/>
      <c r="H556" s="1169"/>
      <c r="I556" s="1169"/>
      <c r="J556" s="1169"/>
      <c r="K556" s="1169"/>
      <c r="L556" s="1169"/>
    </row>
    <row r="557" spans="2:12" ht="26.25" customHeight="1" x14ac:dyDescent="0.25">
      <c r="B557" s="1169"/>
      <c r="C557" s="1169"/>
      <c r="D557" s="1169"/>
      <c r="E557" s="1169"/>
      <c r="F557" s="1169"/>
      <c r="G557" s="1169"/>
      <c r="H557" s="1169"/>
      <c r="I557" s="1169"/>
      <c r="J557" s="1169"/>
      <c r="K557" s="1169"/>
      <c r="L557" s="1169"/>
    </row>
    <row r="558" spans="2:12" ht="26.25" customHeight="1" x14ac:dyDescent="0.25">
      <c r="B558" s="1169"/>
      <c r="C558" s="1169"/>
      <c r="D558" s="1169"/>
      <c r="E558" s="1169"/>
      <c r="F558" s="1169"/>
      <c r="G558" s="1169"/>
      <c r="H558" s="1169"/>
      <c r="I558" s="1169"/>
      <c r="J558" s="1169"/>
      <c r="K558" s="1169"/>
      <c r="L558" s="1169"/>
    </row>
    <row r="559" spans="2:12" ht="26.25" customHeight="1" x14ac:dyDescent="0.25">
      <c r="B559" s="1169"/>
      <c r="C559" s="1169"/>
      <c r="D559" s="1169"/>
      <c r="E559" s="1169"/>
      <c r="F559" s="1169"/>
      <c r="G559" s="1169"/>
      <c r="H559" s="1169"/>
      <c r="I559" s="1169"/>
      <c r="J559" s="1169"/>
      <c r="K559" s="1169"/>
      <c r="L559" s="1169"/>
    </row>
    <row r="560" spans="2:12" ht="26.25" customHeight="1" x14ac:dyDescent="0.25">
      <c r="B560" s="1169"/>
      <c r="C560" s="1169"/>
      <c r="D560" s="1169"/>
      <c r="E560" s="1169"/>
      <c r="F560" s="1169"/>
      <c r="G560" s="1169"/>
      <c r="H560" s="1169"/>
      <c r="I560" s="1169"/>
      <c r="J560" s="1169"/>
      <c r="K560" s="1169"/>
      <c r="L560" s="1169"/>
    </row>
    <row r="561" spans="2:12" ht="26.25" customHeight="1" x14ac:dyDescent="0.25">
      <c r="B561" s="1169"/>
      <c r="C561" s="1169"/>
      <c r="D561" s="1169"/>
      <c r="E561" s="1169"/>
      <c r="F561" s="1169"/>
      <c r="G561" s="1169"/>
      <c r="H561" s="1169"/>
      <c r="I561" s="1169"/>
      <c r="J561" s="1169"/>
      <c r="K561" s="1169"/>
      <c r="L561" s="1169"/>
    </row>
    <row r="562" spans="2:12" ht="26.25" customHeight="1" x14ac:dyDescent="0.25">
      <c r="B562" s="1169"/>
      <c r="C562" s="1169"/>
      <c r="D562" s="1169"/>
      <c r="E562" s="1169"/>
      <c r="F562" s="1169"/>
      <c r="G562" s="1169"/>
      <c r="H562" s="1169"/>
      <c r="I562" s="1169"/>
      <c r="J562" s="1169"/>
      <c r="K562" s="1169"/>
      <c r="L562" s="1169"/>
    </row>
    <row r="563" spans="2:12" ht="21" customHeight="1" x14ac:dyDescent="0.25">
      <c r="B563" s="1146">
        <v>85</v>
      </c>
      <c r="C563" s="1147"/>
      <c r="D563" s="1147"/>
      <c r="E563" s="1147"/>
      <c r="F563" s="1147"/>
      <c r="G563" s="1148"/>
      <c r="H563" s="1146">
        <v>86</v>
      </c>
      <c r="I563" s="1147"/>
      <c r="J563" s="1147"/>
      <c r="K563" s="1147"/>
      <c r="L563" s="1148"/>
    </row>
    <row r="564" spans="2:12" ht="21" customHeight="1" x14ac:dyDescent="0.25">
      <c r="B564" s="1146"/>
      <c r="C564" s="1147"/>
      <c r="D564" s="1147"/>
      <c r="E564" s="1147"/>
      <c r="F564" s="1147"/>
      <c r="G564" s="1148"/>
      <c r="H564" s="1146"/>
      <c r="I564" s="1147"/>
      <c r="J564" s="1147"/>
      <c r="K564" s="1147"/>
      <c r="L564" s="1148"/>
    </row>
    <row r="565" spans="2:12" ht="83.25" customHeight="1" thickBot="1" x14ac:dyDescent="0.3">
      <c r="B565" s="1176" t="s">
        <v>1260</v>
      </c>
      <c r="C565" s="1176"/>
      <c r="D565" s="1176"/>
      <c r="E565" s="1176"/>
      <c r="F565" s="1176"/>
      <c r="G565" s="1176"/>
      <c r="H565" s="1176"/>
      <c r="I565" s="1176"/>
      <c r="J565" s="1176"/>
      <c r="K565" s="1176"/>
      <c r="L565" s="1176"/>
    </row>
    <row r="566" spans="2:12" x14ac:dyDescent="0.25">
      <c r="B566" s="995" t="s">
        <v>547</v>
      </c>
      <c r="C566" s="996"/>
      <c r="D566" s="996"/>
      <c r="E566" s="996"/>
      <c r="F566" s="996"/>
      <c r="G566" s="997"/>
      <c r="H566" s="995" t="s">
        <v>548</v>
      </c>
      <c r="I566" s="996"/>
      <c r="J566" s="996"/>
      <c r="K566" s="996"/>
      <c r="L566" s="997"/>
    </row>
    <row r="567" spans="2:12" x14ac:dyDescent="0.25">
      <c r="B567" s="998"/>
      <c r="C567" s="999"/>
      <c r="D567" s="999"/>
      <c r="E567" s="999"/>
      <c r="F567" s="999"/>
      <c r="G567" s="1000"/>
      <c r="H567" s="998"/>
      <c r="I567" s="999"/>
      <c r="J567" s="999"/>
      <c r="K567" s="999"/>
      <c r="L567" s="1000"/>
    </row>
    <row r="568" spans="2:12" x14ac:dyDescent="0.25">
      <c r="B568" s="998"/>
      <c r="C568" s="999"/>
      <c r="D568" s="999"/>
      <c r="E568" s="999"/>
      <c r="F568" s="999"/>
      <c r="G568" s="1000"/>
      <c r="H568" s="998"/>
      <c r="I568" s="999"/>
      <c r="J568" s="999"/>
      <c r="K568" s="999"/>
      <c r="L568" s="1000"/>
    </row>
    <row r="569" spans="2:12" x14ac:dyDescent="0.25">
      <c r="B569" s="998"/>
      <c r="C569" s="999"/>
      <c r="D569" s="999"/>
      <c r="E569" s="999"/>
      <c r="F569" s="999"/>
      <c r="G569" s="1000"/>
      <c r="H569" s="998"/>
      <c r="I569" s="999"/>
      <c r="J569" s="999"/>
      <c r="K569" s="999"/>
      <c r="L569" s="1000"/>
    </row>
    <row r="570" spans="2:12" x14ac:dyDescent="0.25">
      <c r="B570" s="998"/>
      <c r="C570" s="999"/>
      <c r="D570" s="999"/>
      <c r="E570" s="999"/>
      <c r="F570" s="999"/>
      <c r="G570" s="1000"/>
      <c r="H570" s="998"/>
      <c r="I570" s="999"/>
      <c r="J570" s="999"/>
      <c r="K570" s="999"/>
      <c r="L570" s="1000"/>
    </row>
    <row r="571" spans="2:12" x14ac:dyDescent="0.25">
      <c r="B571" s="998"/>
      <c r="C571" s="999"/>
      <c r="D571" s="999"/>
      <c r="E571" s="999"/>
      <c r="F571" s="999"/>
      <c r="G571" s="1000"/>
      <c r="H571" s="998"/>
      <c r="I571" s="999"/>
      <c r="J571" s="999"/>
      <c r="K571" s="999"/>
      <c r="L571" s="1000"/>
    </row>
    <row r="572" spans="2:12" x14ac:dyDescent="0.25">
      <c r="B572" s="998"/>
      <c r="C572" s="999"/>
      <c r="D572" s="999"/>
      <c r="E572" s="999"/>
      <c r="F572" s="999"/>
      <c r="G572" s="1000"/>
      <c r="H572" s="998"/>
      <c r="I572" s="999"/>
      <c r="J572" s="999"/>
      <c r="K572" s="999"/>
      <c r="L572" s="1000"/>
    </row>
    <row r="573" spans="2:12" x14ac:dyDescent="0.25">
      <c r="B573" s="998"/>
      <c r="C573" s="999"/>
      <c r="D573" s="999"/>
      <c r="E573" s="999"/>
      <c r="F573" s="999"/>
      <c r="G573" s="1000"/>
      <c r="H573" s="998"/>
      <c r="I573" s="999"/>
      <c r="J573" s="999"/>
      <c r="K573" s="999"/>
      <c r="L573" s="1000"/>
    </row>
    <row r="574" spans="2:12" x14ac:dyDescent="0.25">
      <c r="B574" s="998"/>
      <c r="C574" s="999"/>
      <c r="D574" s="999"/>
      <c r="E574" s="999"/>
      <c r="F574" s="999"/>
      <c r="G574" s="1000"/>
      <c r="H574" s="998"/>
      <c r="I574" s="999"/>
      <c r="J574" s="999"/>
      <c r="K574" s="999"/>
      <c r="L574" s="1000"/>
    </row>
    <row r="575" spans="2:12" x14ac:dyDescent="0.25">
      <c r="B575" s="998"/>
      <c r="C575" s="999"/>
      <c r="D575" s="999"/>
      <c r="E575" s="999"/>
      <c r="F575" s="999"/>
      <c r="G575" s="1000"/>
      <c r="H575" s="998"/>
      <c r="I575" s="999"/>
      <c r="J575" s="999"/>
      <c r="K575" s="999"/>
      <c r="L575" s="1000"/>
    </row>
    <row r="576" spans="2:12" x14ac:dyDescent="0.25">
      <c r="B576" s="998"/>
      <c r="C576" s="999"/>
      <c r="D576" s="999"/>
      <c r="E576" s="999"/>
      <c r="F576" s="999"/>
      <c r="G576" s="1000"/>
      <c r="H576" s="998"/>
      <c r="I576" s="999"/>
      <c r="J576" s="999"/>
      <c r="K576" s="999"/>
      <c r="L576" s="1000"/>
    </row>
    <row r="577" spans="2:12" x14ac:dyDescent="0.25">
      <c r="B577" s="998"/>
      <c r="C577" s="999"/>
      <c r="D577" s="999"/>
      <c r="E577" s="999"/>
      <c r="F577" s="999"/>
      <c r="G577" s="1000"/>
      <c r="H577" s="998"/>
      <c r="I577" s="999"/>
      <c r="J577" s="999"/>
      <c r="K577" s="999"/>
      <c r="L577" s="1000"/>
    </row>
    <row r="578" spans="2:12" x14ac:dyDescent="0.25">
      <c r="B578" s="998"/>
      <c r="C578" s="999"/>
      <c r="D578" s="999"/>
      <c r="E578" s="999"/>
      <c r="F578" s="999"/>
      <c r="G578" s="1000"/>
      <c r="H578" s="998"/>
      <c r="I578" s="999"/>
      <c r="J578" s="999"/>
      <c r="K578" s="999"/>
      <c r="L578" s="1000"/>
    </row>
    <row r="579" spans="2:12" x14ac:dyDescent="0.25">
      <c r="B579" s="998"/>
      <c r="C579" s="999"/>
      <c r="D579" s="999"/>
      <c r="E579" s="999"/>
      <c r="F579" s="999"/>
      <c r="G579" s="1000"/>
      <c r="H579" s="998"/>
      <c r="I579" s="999"/>
      <c r="J579" s="999"/>
      <c r="K579" s="999"/>
      <c r="L579" s="1000"/>
    </row>
    <row r="580" spans="2:12" x14ac:dyDescent="0.25">
      <c r="B580" s="1146">
        <v>87</v>
      </c>
      <c r="C580" s="1147"/>
      <c r="D580" s="1147"/>
      <c r="E580" s="1147"/>
      <c r="F580" s="1147"/>
      <c r="G580" s="1148"/>
      <c r="H580" s="1146">
        <v>88</v>
      </c>
      <c r="I580" s="1147"/>
      <c r="J580" s="1147"/>
      <c r="K580" s="1147"/>
      <c r="L580" s="1148"/>
    </row>
    <row r="581" spans="2:12" ht="15.75" thickBot="1" x14ac:dyDescent="0.3">
      <c r="B581" s="1149"/>
      <c r="C581" s="1150"/>
      <c r="D581" s="1150"/>
      <c r="E581" s="1150"/>
      <c r="F581" s="1150"/>
      <c r="G581" s="1151"/>
      <c r="H581" s="1149"/>
      <c r="I581" s="1150"/>
      <c r="J581" s="1150"/>
      <c r="K581" s="1150"/>
      <c r="L581" s="1151"/>
    </row>
    <row r="582" spans="2:12" ht="62.25" customHeight="1" thickBot="1" x14ac:dyDescent="0.3">
      <c r="B582" s="1170" t="s">
        <v>1261</v>
      </c>
      <c r="C582" s="1174"/>
      <c r="D582" s="1174"/>
      <c r="E582" s="1174"/>
      <c r="F582" s="1174"/>
      <c r="G582" s="1174"/>
      <c r="H582" s="1174"/>
      <c r="I582" s="1174"/>
      <c r="J582" s="1174"/>
      <c r="K582" s="1174"/>
      <c r="L582" s="1175"/>
    </row>
    <row r="583" spans="2:12" x14ac:dyDescent="0.25">
      <c r="B583" s="995" t="s">
        <v>547</v>
      </c>
      <c r="C583" s="996"/>
      <c r="D583" s="996"/>
      <c r="E583" s="996"/>
      <c r="F583" s="996"/>
      <c r="G583" s="997"/>
      <c r="H583" s="995" t="s">
        <v>548</v>
      </c>
      <c r="I583" s="996"/>
      <c r="J583" s="996"/>
      <c r="K583" s="996"/>
      <c r="L583" s="997"/>
    </row>
    <row r="584" spans="2:12" x14ac:dyDescent="0.25">
      <c r="B584" s="998"/>
      <c r="C584" s="999"/>
      <c r="D584" s="999"/>
      <c r="E584" s="999"/>
      <c r="F584" s="999"/>
      <c r="G584" s="1000"/>
      <c r="H584" s="998"/>
      <c r="I584" s="999"/>
      <c r="J584" s="999"/>
      <c r="K584" s="999"/>
      <c r="L584" s="1000"/>
    </row>
    <row r="585" spans="2:12" x14ac:dyDescent="0.25">
      <c r="B585" s="998"/>
      <c r="C585" s="999"/>
      <c r="D585" s="999"/>
      <c r="E585" s="999"/>
      <c r="F585" s="999"/>
      <c r="G585" s="1000"/>
      <c r="H585" s="998"/>
      <c r="I585" s="999"/>
      <c r="J585" s="999"/>
      <c r="K585" s="999"/>
      <c r="L585" s="1000"/>
    </row>
    <row r="586" spans="2:12" x14ac:dyDescent="0.25">
      <c r="B586" s="998"/>
      <c r="C586" s="999"/>
      <c r="D586" s="999"/>
      <c r="E586" s="999"/>
      <c r="F586" s="999"/>
      <c r="G586" s="1000"/>
      <c r="H586" s="998"/>
      <c r="I586" s="999"/>
      <c r="J586" s="999"/>
      <c r="K586" s="999"/>
      <c r="L586" s="1000"/>
    </row>
    <row r="587" spans="2:12" x14ac:dyDescent="0.25">
      <c r="B587" s="998"/>
      <c r="C587" s="999"/>
      <c r="D587" s="999"/>
      <c r="E587" s="999"/>
      <c r="F587" s="999"/>
      <c r="G587" s="1000"/>
      <c r="H587" s="998"/>
      <c r="I587" s="999"/>
      <c r="J587" s="999"/>
      <c r="K587" s="999"/>
      <c r="L587" s="1000"/>
    </row>
    <row r="588" spans="2:12" x14ac:dyDescent="0.25">
      <c r="B588" s="998"/>
      <c r="C588" s="999"/>
      <c r="D588" s="999"/>
      <c r="E588" s="999"/>
      <c r="F588" s="999"/>
      <c r="G588" s="1000"/>
      <c r="H588" s="998"/>
      <c r="I588" s="999"/>
      <c r="J588" s="999"/>
      <c r="K588" s="999"/>
      <c r="L588" s="1000"/>
    </row>
    <row r="589" spans="2:12" x14ac:dyDescent="0.25">
      <c r="B589" s="998"/>
      <c r="C589" s="999"/>
      <c r="D589" s="999"/>
      <c r="E589" s="999"/>
      <c r="F589" s="999"/>
      <c r="G589" s="1000"/>
      <c r="H589" s="998"/>
      <c r="I589" s="999"/>
      <c r="J589" s="999"/>
      <c r="K589" s="999"/>
      <c r="L589" s="1000"/>
    </row>
    <row r="590" spans="2:12" x14ac:dyDescent="0.25">
      <c r="B590" s="998"/>
      <c r="C590" s="999"/>
      <c r="D590" s="999"/>
      <c r="E590" s="999"/>
      <c r="F590" s="999"/>
      <c r="G590" s="1000"/>
      <c r="H590" s="998"/>
      <c r="I590" s="999"/>
      <c r="J590" s="999"/>
      <c r="K590" s="999"/>
      <c r="L590" s="1000"/>
    </row>
    <row r="591" spans="2:12" x14ac:dyDescent="0.25">
      <c r="B591" s="998"/>
      <c r="C591" s="999"/>
      <c r="D591" s="999"/>
      <c r="E591" s="999"/>
      <c r="F591" s="999"/>
      <c r="G591" s="1000"/>
      <c r="H591" s="998"/>
      <c r="I591" s="999"/>
      <c r="J591" s="999"/>
      <c r="K591" s="999"/>
      <c r="L591" s="1000"/>
    </row>
    <row r="592" spans="2:12" x14ac:dyDescent="0.25">
      <c r="B592" s="998"/>
      <c r="C592" s="999"/>
      <c r="D592" s="999"/>
      <c r="E592" s="999"/>
      <c r="F592" s="999"/>
      <c r="G592" s="1000"/>
      <c r="H592" s="998"/>
      <c r="I592" s="999"/>
      <c r="J592" s="999"/>
      <c r="K592" s="999"/>
      <c r="L592" s="1000"/>
    </row>
    <row r="593" spans="2:12" x14ac:dyDescent="0.25">
      <c r="B593" s="998"/>
      <c r="C593" s="999"/>
      <c r="D593" s="999"/>
      <c r="E593" s="999"/>
      <c r="F593" s="999"/>
      <c r="G593" s="1000"/>
      <c r="H593" s="998"/>
      <c r="I593" s="999"/>
      <c r="J593" s="999"/>
      <c r="K593" s="999"/>
      <c r="L593" s="1000"/>
    </row>
    <row r="594" spans="2:12" x14ac:dyDescent="0.25">
      <c r="B594" s="998"/>
      <c r="C594" s="999"/>
      <c r="D594" s="999"/>
      <c r="E594" s="999"/>
      <c r="F594" s="999"/>
      <c r="G594" s="1000"/>
      <c r="H594" s="998"/>
      <c r="I594" s="999"/>
      <c r="J594" s="999"/>
      <c r="K594" s="999"/>
      <c r="L594" s="1000"/>
    </row>
    <row r="595" spans="2:12" x14ac:dyDescent="0.25">
      <c r="B595" s="998"/>
      <c r="C595" s="999"/>
      <c r="D595" s="999"/>
      <c r="E595" s="999"/>
      <c r="F595" s="999"/>
      <c r="G595" s="1000"/>
      <c r="H595" s="998"/>
      <c r="I595" s="999"/>
      <c r="J595" s="999"/>
      <c r="K595" s="999"/>
      <c r="L595" s="1000"/>
    </row>
    <row r="596" spans="2:12" x14ac:dyDescent="0.25">
      <c r="B596" s="998"/>
      <c r="C596" s="999"/>
      <c r="D596" s="999"/>
      <c r="E596" s="999"/>
      <c r="F596" s="999"/>
      <c r="G596" s="1000"/>
      <c r="H596" s="998"/>
      <c r="I596" s="999"/>
      <c r="J596" s="999"/>
      <c r="K596" s="999"/>
      <c r="L596" s="1000"/>
    </row>
    <row r="597" spans="2:12" x14ac:dyDescent="0.25">
      <c r="B597" s="1146">
        <v>89</v>
      </c>
      <c r="C597" s="1147"/>
      <c r="D597" s="1147"/>
      <c r="E597" s="1147"/>
      <c r="F597" s="1147"/>
      <c r="G597" s="1148"/>
      <c r="H597" s="1146">
        <v>90</v>
      </c>
      <c r="I597" s="1147"/>
      <c r="J597" s="1147"/>
      <c r="K597" s="1147"/>
      <c r="L597" s="1148"/>
    </row>
    <row r="598" spans="2:12" ht="15.75" thickBot="1" x14ac:dyDescent="0.3">
      <c r="B598" s="1149"/>
      <c r="C598" s="1150"/>
      <c r="D598" s="1150"/>
      <c r="E598" s="1150"/>
      <c r="F598" s="1150"/>
      <c r="G598" s="1151"/>
      <c r="H598" s="1149"/>
      <c r="I598" s="1150"/>
      <c r="J598" s="1150"/>
      <c r="K598" s="1150"/>
      <c r="L598" s="1151"/>
    </row>
    <row r="599" spans="2:12" ht="68.25" customHeight="1" thickBot="1" x14ac:dyDescent="0.3">
      <c r="B599" s="1170" t="s">
        <v>1262</v>
      </c>
      <c r="C599" s="1144"/>
      <c r="D599" s="1144"/>
      <c r="E599" s="1144"/>
      <c r="F599" s="1144"/>
      <c r="G599" s="1144"/>
      <c r="H599" s="1144"/>
      <c r="I599" s="1144"/>
      <c r="J599" s="1144"/>
      <c r="K599" s="1144"/>
      <c r="L599" s="1145"/>
    </row>
    <row r="600" spans="2:12" x14ac:dyDescent="0.25">
      <c r="B600" s="995" t="s">
        <v>547</v>
      </c>
      <c r="C600" s="996"/>
      <c r="D600" s="996"/>
      <c r="E600" s="996"/>
      <c r="F600" s="996"/>
      <c r="G600" s="997"/>
      <c r="H600" s="995" t="s">
        <v>548</v>
      </c>
      <c r="I600" s="996"/>
      <c r="J600" s="996"/>
      <c r="K600" s="996"/>
      <c r="L600" s="997"/>
    </row>
    <row r="601" spans="2:12" x14ac:dyDescent="0.25">
      <c r="B601" s="998"/>
      <c r="C601" s="999"/>
      <c r="D601" s="999"/>
      <c r="E601" s="999"/>
      <c r="F601" s="999"/>
      <c r="G601" s="1000"/>
      <c r="H601" s="998"/>
      <c r="I601" s="999"/>
      <c r="J601" s="999"/>
      <c r="K601" s="999"/>
      <c r="L601" s="1000"/>
    </row>
    <row r="602" spans="2:12" x14ac:dyDescent="0.25">
      <c r="B602" s="998"/>
      <c r="C602" s="999"/>
      <c r="D602" s="999"/>
      <c r="E602" s="999"/>
      <c r="F602" s="999"/>
      <c r="G602" s="1000"/>
      <c r="H602" s="998"/>
      <c r="I602" s="999"/>
      <c r="J602" s="999"/>
      <c r="K602" s="999"/>
      <c r="L602" s="1000"/>
    </row>
    <row r="603" spans="2:12" x14ac:dyDescent="0.25">
      <c r="B603" s="998"/>
      <c r="C603" s="999"/>
      <c r="D603" s="999"/>
      <c r="E603" s="999"/>
      <c r="F603" s="999"/>
      <c r="G603" s="1000"/>
      <c r="H603" s="998"/>
      <c r="I603" s="999"/>
      <c r="J603" s="999"/>
      <c r="K603" s="999"/>
      <c r="L603" s="1000"/>
    </row>
    <row r="604" spans="2:12" x14ac:dyDescent="0.25">
      <c r="B604" s="998"/>
      <c r="C604" s="999"/>
      <c r="D604" s="999"/>
      <c r="E604" s="999"/>
      <c r="F604" s="999"/>
      <c r="G604" s="1000"/>
      <c r="H604" s="998"/>
      <c r="I604" s="999"/>
      <c r="J604" s="999"/>
      <c r="K604" s="999"/>
      <c r="L604" s="1000"/>
    </row>
    <row r="605" spans="2:12" x14ac:dyDescent="0.25">
      <c r="B605" s="998"/>
      <c r="C605" s="999"/>
      <c r="D605" s="999"/>
      <c r="E605" s="999"/>
      <c r="F605" s="999"/>
      <c r="G605" s="1000"/>
      <c r="H605" s="998"/>
      <c r="I605" s="999"/>
      <c r="J605" s="999"/>
      <c r="K605" s="999"/>
      <c r="L605" s="1000"/>
    </row>
    <row r="606" spans="2:12" x14ac:dyDescent="0.25">
      <c r="B606" s="998"/>
      <c r="C606" s="999"/>
      <c r="D606" s="999"/>
      <c r="E606" s="999"/>
      <c r="F606" s="999"/>
      <c r="G606" s="1000"/>
      <c r="H606" s="998"/>
      <c r="I606" s="999"/>
      <c r="J606" s="999"/>
      <c r="K606" s="999"/>
      <c r="L606" s="1000"/>
    </row>
    <row r="607" spans="2:12" x14ac:dyDescent="0.25">
      <c r="B607" s="998"/>
      <c r="C607" s="999"/>
      <c r="D607" s="999"/>
      <c r="E607" s="999"/>
      <c r="F607" s="999"/>
      <c r="G607" s="1000"/>
      <c r="H607" s="998"/>
      <c r="I607" s="999"/>
      <c r="J607" s="999"/>
      <c r="K607" s="999"/>
      <c r="L607" s="1000"/>
    </row>
    <row r="608" spans="2:12" x14ac:dyDescent="0.25">
      <c r="B608" s="998"/>
      <c r="C608" s="999"/>
      <c r="D608" s="999"/>
      <c r="E608" s="999"/>
      <c r="F608" s="999"/>
      <c r="G608" s="1000"/>
      <c r="H608" s="998"/>
      <c r="I608" s="999"/>
      <c r="J608" s="999"/>
      <c r="K608" s="999"/>
      <c r="L608" s="1000"/>
    </row>
    <row r="609" spans="2:12" x14ac:dyDescent="0.25">
      <c r="B609" s="998"/>
      <c r="C609" s="999"/>
      <c r="D609" s="999"/>
      <c r="E609" s="999"/>
      <c r="F609" s="999"/>
      <c r="G609" s="1000"/>
      <c r="H609" s="998"/>
      <c r="I609" s="999"/>
      <c r="J609" s="999"/>
      <c r="K609" s="999"/>
      <c r="L609" s="1000"/>
    </row>
    <row r="610" spans="2:12" x14ac:dyDescent="0.25">
      <c r="B610" s="998"/>
      <c r="C610" s="999"/>
      <c r="D610" s="999"/>
      <c r="E610" s="999"/>
      <c r="F610" s="999"/>
      <c r="G610" s="1000"/>
      <c r="H610" s="998"/>
      <c r="I610" s="999"/>
      <c r="J610" s="999"/>
      <c r="K610" s="999"/>
      <c r="L610" s="1000"/>
    </row>
    <row r="611" spans="2:12" x14ac:dyDescent="0.25">
      <c r="B611" s="998"/>
      <c r="C611" s="999"/>
      <c r="D611" s="999"/>
      <c r="E611" s="999"/>
      <c r="F611" s="999"/>
      <c r="G611" s="1000"/>
      <c r="H611" s="998"/>
      <c r="I611" s="999"/>
      <c r="J611" s="999"/>
      <c r="K611" s="999"/>
      <c r="L611" s="1000"/>
    </row>
    <row r="612" spans="2:12" x14ac:dyDescent="0.25">
      <c r="B612" s="998"/>
      <c r="C612" s="999"/>
      <c r="D612" s="999"/>
      <c r="E612" s="999"/>
      <c r="F612" s="999"/>
      <c r="G612" s="1000"/>
      <c r="H612" s="998"/>
      <c r="I612" s="999"/>
      <c r="J612" s="999"/>
      <c r="K612" s="999"/>
      <c r="L612" s="1000"/>
    </row>
    <row r="613" spans="2:12" x14ac:dyDescent="0.25">
      <c r="B613" s="998"/>
      <c r="C613" s="999"/>
      <c r="D613" s="999"/>
      <c r="E613" s="999"/>
      <c r="F613" s="999"/>
      <c r="G613" s="1000"/>
      <c r="H613" s="998"/>
      <c r="I613" s="999"/>
      <c r="J613" s="999"/>
      <c r="K613" s="999"/>
      <c r="L613" s="1000"/>
    </row>
    <row r="614" spans="2:12" x14ac:dyDescent="0.25">
      <c r="B614" s="1146">
        <v>91</v>
      </c>
      <c r="C614" s="1147"/>
      <c r="D614" s="1147"/>
      <c r="E614" s="1147"/>
      <c r="F614" s="1147"/>
      <c r="G614" s="1148"/>
      <c r="H614" s="1146">
        <v>92</v>
      </c>
      <c r="I614" s="1147"/>
      <c r="J614" s="1147"/>
      <c r="K614" s="1147"/>
      <c r="L614" s="1148"/>
    </row>
    <row r="615" spans="2:12" ht="15.75" thickBot="1" x14ac:dyDescent="0.3">
      <c r="B615" s="1149"/>
      <c r="C615" s="1150"/>
      <c r="D615" s="1150"/>
      <c r="E615" s="1150"/>
      <c r="F615" s="1150"/>
      <c r="G615" s="1151"/>
      <c r="H615" s="1149"/>
      <c r="I615" s="1150"/>
      <c r="J615" s="1150"/>
      <c r="K615" s="1150"/>
      <c r="L615" s="1151"/>
    </row>
    <row r="616" spans="2:12" ht="36" customHeight="1" thickBot="1" x14ac:dyDescent="0.3">
      <c r="B616" s="1170" t="s">
        <v>1263</v>
      </c>
      <c r="C616" s="1144"/>
      <c r="D616" s="1144"/>
      <c r="E616" s="1144"/>
      <c r="F616" s="1144"/>
      <c r="G616" s="1144"/>
      <c r="H616" s="1144"/>
      <c r="I616" s="1144"/>
      <c r="J616" s="1144"/>
      <c r="K616" s="1144"/>
      <c r="L616" s="1145"/>
    </row>
    <row r="617" spans="2:12" x14ac:dyDescent="0.25">
      <c r="B617" s="995" t="s">
        <v>547</v>
      </c>
      <c r="C617" s="996"/>
      <c r="D617" s="996"/>
      <c r="E617" s="996"/>
      <c r="F617" s="996"/>
      <c r="G617" s="997"/>
      <c r="H617" s="995" t="s">
        <v>548</v>
      </c>
      <c r="I617" s="996"/>
      <c r="J617" s="996"/>
      <c r="K617" s="996"/>
      <c r="L617" s="997"/>
    </row>
    <row r="618" spans="2:12" x14ac:dyDescent="0.25">
      <c r="B618" s="998"/>
      <c r="C618" s="999"/>
      <c r="D618" s="999"/>
      <c r="E618" s="999"/>
      <c r="F618" s="999"/>
      <c r="G618" s="1000"/>
      <c r="H618" s="998"/>
      <c r="I618" s="999"/>
      <c r="J618" s="999"/>
      <c r="K618" s="999"/>
      <c r="L618" s="1000"/>
    </row>
    <row r="619" spans="2:12" x14ac:dyDescent="0.25">
      <c r="B619" s="998"/>
      <c r="C619" s="999"/>
      <c r="D619" s="999"/>
      <c r="E619" s="999"/>
      <c r="F619" s="999"/>
      <c r="G619" s="1000"/>
      <c r="H619" s="998"/>
      <c r="I619" s="999"/>
      <c r="J619" s="999"/>
      <c r="K619" s="999"/>
      <c r="L619" s="1000"/>
    </row>
    <row r="620" spans="2:12" x14ac:dyDescent="0.25">
      <c r="B620" s="998"/>
      <c r="C620" s="999"/>
      <c r="D620" s="999"/>
      <c r="E620" s="999"/>
      <c r="F620" s="999"/>
      <c r="G620" s="1000"/>
      <c r="H620" s="998"/>
      <c r="I620" s="999"/>
      <c r="J620" s="999"/>
      <c r="K620" s="999"/>
      <c r="L620" s="1000"/>
    </row>
    <row r="621" spans="2:12" x14ac:dyDescent="0.25">
      <c r="B621" s="998"/>
      <c r="C621" s="999"/>
      <c r="D621" s="999"/>
      <c r="E621" s="999"/>
      <c r="F621" s="999"/>
      <c r="G621" s="1000"/>
      <c r="H621" s="998"/>
      <c r="I621" s="999"/>
      <c r="J621" s="999"/>
      <c r="K621" s="999"/>
      <c r="L621" s="1000"/>
    </row>
    <row r="622" spans="2:12" ht="28.5" customHeight="1" x14ac:dyDescent="0.25">
      <c r="B622" s="998"/>
      <c r="C622" s="999"/>
      <c r="D622" s="999"/>
      <c r="E622" s="999"/>
      <c r="F622" s="999"/>
      <c r="G622" s="1000"/>
      <c r="H622" s="998"/>
      <c r="I622" s="999"/>
      <c r="J622" s="999"/>
      <c r="K622" s="999"/>
      <c r="L622" s="1000"/>
    </row>
    <row r="623" spans="2:12" ht="46.5" customHeight="1" x14ac:dyDescent="0.25">
      <c r="B623" s="998"/>
      <c r="C623" s="999"/>
      <c r="D623" s="999"/>
      <c r="E623" s="999"/>
      <c r="F623" s="999"/>
      <c r="G623" s="1000"/>
      <c r="H623" s="998"/>
      <c r="I623" s="999"/>
      <c r="J623" s="999"/>
      <c r="K623" s="999"/>
      <c r="L623" s="1000"/>
    </row>
    <row r="624" spans="2:12" ht="54.75" customHeight="1" x14ac:dyDescent="0.25">
      <c r="B624" s="998"/>
      <c r="C624" s="999"/>
      <c r="D624" s="999"/>
      <c r="E624" s="999"/>
      <c r="F624" s="999"/>
      <c r="G624" s="1000"/>
      <c r="H624" s="998"/>
      <c r="I624" s="999"/>
      <c r="J624" s="999"/>
      <c r="K624" s="999"/>
      <c r="L624" s="1000"/>
    </row>
    <row r="625" spans="2:12" x14ac:dyDescent="0.25">
      <c r="B625" s="1146">
        <v>93</v>
      </c>
      <c r="C625" s="1147"/>
      <c r="D625" s="1147"/>
      <c r="E625" s="1147"/>
      <c r="F625" s="1147"/>
      <c r="G625" s="1148"/>
      <c r="H625" s="1146">
        <v>94</v>
      </c>
      <c r="I625" s="1147"/>
      <c r="J625" s="1147"/>
      <c r="K625" s="1147"/>
      <c r="L625" s="1148"/>
    </row>
    <row r="626" spans="2:12" ht="18.75" customHeight="1" thickBot="1" x14ac:dyDescent="0.3">
      <c r="B626" s="1149"/>
      <c r="C626" s="1150"/>
      <c r="D626" s="1150"/>
      <c r="E626" s="1150"/>
      <c r="F626" s="1150"/>
      <c r="G626" s="1151"/>
      <c r="H626" s="1149"/>
      <c r="I626" s="1150"/>
      <c r="J626" s="1150"/>
      <c r="K626" s="1150"/>
      <c r="L626" s="1151"/>
    </row>
    <row r="627" spans="2:12" x14ac:dyDescent="0.25">
      <c r="B627" s="995" t="s">
        <v>547</v>
      </c>
      <c r="C627" s="996"/>
      <c r="D627" s="996"/>
      <c r="E627" s="996"/>
      <c r="F627" s="996"/>
      <c r="G627" s="997"/>
      <c r="H627" s="995" t="s">
        <v>548</v>
      </c>
      <c r="I627" s="996"/>
      <c r="J627" s="996"/>
      <c r="K627" s="996"/>
      <c r="L627" s="997"/>
    </row>
    <row r="628" spans="2:12" x14ac:dyDescent="0.25">
      <c r="B628" s="998"/>
      <c r="C628" s="999"/>
      <c r="D628" s="999"/>
      <c r="E628" s="999"/>
      <c r="F628" s="999"/>
      <c r="G628" s="1000"/>
      <c r="H628" s="998"/>
      <c r="I628" s="999"/>
      <c r="J628" s="999"/>
      <c r="K628" s="999"/>
      <c r="L628" s="1000"/>
    </row>
    <row r="629" spans="2:12" x14ac:dyDescent="0.25">
      <c r="B629" s="998"/>
      <c r="C629" s="999"/>
      <c r="D629" s="999"/>
      <c r="E629" s="999"/>
      <c r="F629" s="999"/>
      <c r="G629" s="1000"/>
      <c r="H629" s="998"/>
      <c r="I629" s="999"/>
      <c r="J629" s="999"/>
      <c r="K629" s="999"/>
      <c r="L629" s="1000"/>
    </row>
    <row r="630" spans="2:12" x14ac:dyDescent="0.25">
      <c r="B630" s="998"/>
      <c r="C630" s="999"/>
      <c r="D630" s="999"/>
      <c r="E630" s="999"/>
      <c r="F630" s="999"/>
      <c r="G630" s="1000"/>
      <c r="H630" s="998"/>
      <c r="I630" s="999"/>
      <c r="J630" s="999"/>
      <c r="K630" s="999"/>
      <c r="L630" s="1000"/>
    </row>
    <row r="631" spans="2:12" x14ac:dyDescent="0.25">
      <c r="B631" s="998"/>
      <c r="C631" s="999"/>
      <c r="D631" s="999"/>
      <c r="E631" s="999"/>
      <c r="F631" s="999"/>
      <c r="G631" s="1000"/>
      <c r="H631" s="998"/>
      <c r="I631" s="999"/>
      <c r="J631" s="999"/>
      <c r="K631" s="999"/>
      <c r="L631" s="1000"/>
    </row>
    <row r="632" spans="2:12" x14ac:dyDescent="0.25">
      <c r="B632" s="998"/>
      <c r="C632" s="999"/>
      <c r="D632" s="999"/>
      <c r="E632" s="999"/>
      <c r="F632" s="999"/>
      <c r="G632" s="1000"/>
      <c r="H632" s="998"/>
      <c r="I632" s="999"/>
      <c r="J632" s="999"/>
      <c r="K632" s="999"/>
      <c r="L632" s="1000"/>
    </row>
    <row r="633" spans="2:12" x14ac:dyDescent="0.25">
      <c r="B633" s="998"/>
      <c r="C633" s="999"/>
      <c r="D633" s="999"/>
      <c r="E633" s="999"/>
      <c r="F633" s="999"/>
      <c r="G633" s="1000"/>
      <c r="H633" s="998"/>
      <c r="I633" s="999"/>
      <c r="J633" s="999"/>
      <c r="K633" s="999"/>
      <c r="L633" s="1000"/>
    </row>
    <row r="634" spans="2:12" ht="94.5" customHeight="1" x14ac:dyDescent="0.25">
      <c r="B634" s="998"/>
      <c r="C634" s="999"/>
      <c r="D634" s="999"/>
      <c r="E634" s="999"/>
      <c r="F634" s="999"/>
      <c r="G634" s="1000"/>
      <c r="H634" s="998"/>
      <c r="I634" s="999"/>
      <c r="J634" s="999"/>
      <c r="K634" s="999"/>
      <c r="L634" s="1000"/>
    </row>
    <row r="635" spans="2:12" x14ac:dyDescent="0.25">
      <c r="B635" s="1146">
        <v>95</v>
      </c>
      <c r="C635" s="1147"/>
      <c r="D635" s="1147"/>
      <c r="E635" s="1147"/>
      <c r="F635" s="1147"/>
      <c r="G635" s="1148"/>
      <c r="H635" s="1146">
        <v>96</v>
      </c>
      <c r="I635" s="1147"/>
      <c r="J635" s="1147"/>
      <c r="K635" s="1147"/>
      <c r="L635" s="1148"/>
    </row>
    <row r="636" spans="2:12" ht="15" customHeight="1" thickBot="1" x14ac:dyDescent="0.3">
      <c r="B636" s="1149"/>
      <c r="C636" s="1150"/>
      <c r="D636" s="1150"/>
      <c r="E636" s="1150"/>
      <c r="F636" s="1150"/>
      <c r="G636" s="1151"/>
      <c r="H636" s="1149"/>
      <c r="I636" s="1150"/>
      <c r="J636" s="1150"/>
      <c r="K636" s="1150"/>
      <c r="L636" s="1151"/>
    </row>
    <row r="637" spans="2:12" x14ac:dyDescent="0.25">
      <c r="B637" s="995" t="s">
        <v>547</v>
      </c>
      <c r="C637" s="996"/>
      <c r="D637" s="996"/>
      <c r="E637" s="996"/>
      <c r="F637" s="996"/>
      <c r="G637" s="997"/>
      <c r="H637" s="995" t="s">
        <v>548</v>
      </c>
      <c r="I637" s="996"/>
      <c r="J637" s="996"/>
      <c r="K637" s="996"/>
      <c r="L637" s="997"/>
    </row>
    <row r="638" spans="2:12" x14ac:dyDescent="0.25">
      <c r="B638" s="998"/>
      <c r="C638" s="999"/>
      <c r="D638" s="999"/>
      <c r="E638" s="999"/>
      <c r="F638" s="999"/>
      <c r="G638" s="1000"/>
      <c r="H638" s="998"/>
      <c r="I638" s="999"/>
      <c r="J638" s="999"/>
      <c r="K638" s="999"/>
      <c r="L638" s="1000"/>
    </row>
    <row r="639" spans="2:12" x14ac:dyDescent="0.25">
      <c r="B639" s="998"/>
      <c r="C639" s="999"/>
      <c r="D639" s="999"/>
      <c r="E639" s="999"/>
      <c r="F639" s="999"/>
      <c r="G639" s="1000"/>
      <c r="H639" s="998"/>
      <c r="I639" s="999"/>
      <c r="J639" s="999"/>
      <c r="K639" s="999"/>
      <c r="L639" s="1000"/>
    </row>
    <row r="640" spans="2:12" x14ac:dyDescent="0.25">
      <c r="B640" s="998"/>
      <c r="C640" s="999"/>
      <c r="D640" s="999"/>
      <c r="E640" s="999"/>
      <c r="F640" s="999"/>
      <c r="G640" s="1000"/>
      <c r="H640" s="998"/>
      <c r="I640" s="999"/>
      <c r="J640" s="999"/>
      <c r="K640" s="999"/>
      <c r="L640" s="1000"/>
    </row>
    <row r="641" spans="2:12" x14ac:dyDescent="0.25">
      <c r="B641" s="998"/>
      <c r="C641" s="999"/>
      <c r="D641" s="999"/>
      <c r="E641" s="999"/>
      <c r="F641" s="999"/>
      <c r="G641" s="1000"/>
      <c r="H641" s="998"/>
      <c r="I641" s="999"/>
      <c r="J641" s="999"/>
      <c r="K641" s="999"/>
      <c r="L641" s="1000"/>
    </row>
    <row r="642" spans="2:12" x14ac:dyDescent="0.25">
      <c r="B642" s="998"/>
      <c r="C642" s="999"/>
      <c r="D642" s="999"/>
      <c r="E642" s="999"/>
      <c r="F642" s="999"/>
      <c r="G642" s="1000"/>
      <c r="H642" s="998"/>
      <c r="I642" s="999"/>
      <c r="J642" s="999"/>
      <c r="K642" s="999"/>
      <c r="L642" s="1000"/>
    </row>
    <row r="643" spans="2:12" x14ac:dyDescent="0.25">
      <c r="B643" s="998"/>
      <c r="C643" s="999"/>
      <c r="D643" s="999"/>
      <c r="E643" s="999"/>
      <c r="F643" s="999"/>
      <c r="G643" s="1000"/>
      <c r="H643" s="998"/>
      <c r="I643" s="999"/>
      <c r="J643" s="999"/>
      <c r="K643" s="999"/>
      <c r="L643" s="1000"/>
    </row>
    <row r="644" spans="2:12" ht="110.25" customHeight="1" x14ac:dyDescent="0.25">
      <c r="B644" s="998"/>
      <c r="C644" s="999"/>
      <c r="D644" s="999"/>
      <c r="E644" s="999"/>
      <c r="F644" s="999"/>
      <c r="G644" s="1000"/>
      <c r="H644" s="998"/>
      <c r="I644" s="999"/>
      <c r="J644" s="999"/>
      <c r="K644" s="999"/>
      <c r="L644" s="1000"/>
    </row>
    <row r="645" spans="2:12" x14ac:dyDescent="0.25">
      <c r="B645" s="1146">
        <v>97</v>
      </c>
      <c r="C645" s="1147"/>
      <c r="D645" s="1147"/>
      <c r="E645" s="1147"/>
      <c r="F645" s="1147"/>
      <c r="G645" s="1148"/>
      <c r="H645" s="1146">
        <v>98</v>
      </c>
      <c r="I645" s="1147"/>
      <c r="J645" s="1147"/>
      <c r="K645" s="1147"/>
      <c r="L645" s="1148"/>
    </row>
    <row r="646" spans="2:12" ht="15.75" thickBot="1" x14ac:dyDescent="0.3">
      <c r="B646" s="1149"/>
      <c r="C646" s="1150"/>
      <c r="D646" s="1150"/>
      <c r="E646" s="1150"/>
      <c r="F646" s="1150"/>
      <c r="G646" s="1151"/>
      <c r="H646" s="1149"/>
      <c r="I646" s="1150"/>
      <c r="J646" s="1150"/>
      <c r="K646" s="1150"/>
      <c r="L646" s="1151"/>
    </row>
    <row r="647" spans="2:12" ht="113.25" customHeight="1" thickBot="1" x14ac:dyDescent="0.3">
      <c r="B647" s="1170" t="s">
        <v>1264</v>
      </c>
      <c r="C647" s="1144"/>
      <c r="D647" s="1144"/>
      <c r="E647" s="1144"/>
      <c r="F647" s="1144"/>
      <c r="G647" s="1144"/>
      <c r="H647" s="1144"/>
      <c r="I647" s="1144"/>
      <c r="J647" s="1144"/>
      <c r="K647" s="1144"/>
      <c r="L647" s="1145"/>
    </row>
    <row r="648" spans="2:12" x14ac:dyDescent="0.25">
      <c r="B648" s="1168"/>
      <c r="C648" s="1168"/>
      <c r="D648" s="1168"/>
      <c r="E648" s="1168"/>
      <c r="F648" s="1168"/>
      <c r="G648" s="1168"/>
      <c r="H648" s="1168"/>
      <c r="I648" s="1168"/>
      <c r="J648" s="1168"/>
      <c r="K648" s="1168"/>
      <c r="L648" s="1168"/>
    </row>
    <row r="649" spans="2:12" x14ac:dyDescent="0.25">
      <c r="B649" s="1169"/>
      <c r="C649" s="1169"/>
      <c r="D649" s="1169"/>
      <c r="E649" s="1169"/>
      <c r="F649" s="1169"/>
      <c r="G649" s="1169"/>
      <c r="H649" s="1169"/>
      <c r="I649" s="1169"/>
      <c r="J649" s="1169"/>
      <c r="K649" s="1169"/>
      <c r="L649" s="1169"/>
    </row>
    <row r="650" spans="2:12" x14ac:dyDescent="0.25">
      <c r="B650" s="1169"/>
      <c r="C650" s="1169"/>
      <c r="D650" s="1169"/>
      <c r="E650" s="1169"/>
      <c r="F650" s="1169"/>
      <c r="G650" s="1169"/>
      <c r="H650" s="1169"/>
      <c r="I650" s="1169"/>
      <c r="J650" s="1169"/>
      <c r="K650" s="1169"/>
      <c r="L650" s="1169"/>
    </row>
    <row r="651" spans="2:12" x14ac:dyDescent="0.25">
      <c r="B651" s="1169"/>
      <c r="C651" s="1169"/>
      <c r="D651" s="1169"/>
      <c r="E651" s="1169"/>
      <c r="F651" s="1169"/>
      <c r="G651" s="1169"/>
      <c r="H651" s="1169"/>
      <c r="I651" s="1169"/>
      <c r="J651" s="1169"/>
      <c r="K651" s="1169"/>
      <c r="L651" s="1169"/>
    </row>
    <row r="652" spans="2:12" x14ac:dyDescent="0.25">
      <c r="B652" s="1169"/>
      <c r="C652" s="1169"/>
      <c r="D652" s="1169"/>
      <c r="E652" s="1169"/>
      <c r="F652" s="1169"/>
      <c r="G652" s="1169"/>
      <c r="H652" s="1169"/>
      <c r="I652" s="1169"/>
      <c r="J652" s="1169"/>
      <c r="K652" s="1169"/>
      <c r="L652" s="1169"/>
    </row>
    <row r="653" spans="2:12" x14ac:dyDescent="0.25">
      <c r="B653" s="1169"/>
      <c r="C653" s="1169"/>
      <c r="D653" s="1169"/>
      <c r="E653" s="1169"/>
      <c r="F653" s="1169"/>
      <c r="G653" s="1169"/>
      <c r="H653" s="1169"/>
      <c r="I653" s="1169"/>
      <c r="J653" s="1169"/>
      <c r="K653" s="1169"/>
      <c r="L653" s="1169"/>
    </row>
    <row r="654" spans="2:12" x14ac:dyDescent="0.25">
      <c r="B654" s="1169"/>
      <c r="C654" s="1169"/>
      <c r="D654" s="1169"/>
      <c r="E654" s="1169"/>
      <c r="F654" s="1169"/>
      <c r="G654" s="1169"/>
      <c r="H654" s="1169"/>
      <c r="I654" s="1169"/>
      <c r="J654" s="1169"/>
      <c r="K654" s="1169"/>
      <c r="L654" s="1169"/>
    </row>
    <row r="655" spans="2:12" ht="109.5" customHeight="1" x14ac:dyDescent="0.25">
      <c r="B655" s="1169"/>
      <c r="C655" s="1169"/>
      <c r="D655" s="1169"/>
      <c r="E655" s="1169"/>
      <c r="F655" s="1169"/>
      <c r="G655" s="1169"/>
      <c r="H655" s="1169"/>
      <c r="I655" s="1169"/>
      <c r="J655" s="1169"/>
      <c r="K655" s="1169"/>
      <c r="L655" s="1169"/>
    </row>
    <row r="656" spans="2:12" x14ac:dyDescent="0.25">
      <c r="B656" s="1146">
        <v>99</v>
      </c>
      <c r="C656" s="1147"/>
      <c r="D656" s="1147"/>
      <c r="E656" s="1147"/>
      <c r="F656" s="1147"/>
      <c r="G656" s="1148"/>
      <c r="H656" s="1146">
        <v>100</v>
      </c>
      <c r="I656" s="1147"/>
      <c r="J656" s="1147"/>
      <c r="K656" s="1147"/>
      <c r="L656" s="1148"/>
    </row>
    <row r="657" spans="2:12" x14ac:dyDescent="0.25">
      <c r="B657" s="1146"/>
      <c r="C657" s="1147"/>
      <c r="D657" s="1147"/>
      <c r="E657" s="1147"/>
      <c r="F657" s="1147"/>
      <c r="G657" s="1148"/>
      <c r="H657" s="1146"/>
      <c r="I657" s="1147"/>
      <c r="J657" s="1147"/>
      <c r="K657" s="1147"/>
      <c r="L657" s="1148"/>
    </row>
    <row r="658" spans="2:12" x14ac:dyDescent="0.25">
      <c r="B658" s="1169"/>
      <c r="C658" s="1169"/>
      <c r="D658" s="1169"/>
      <c r="E658" s="1169"/>
      <c r="F658" s="1169"/>
      <c r="G658" s="1169"/>
      <c r="H658" s="1169"/>
      <c r="I658" s="1169"/>
      <c r="J658" s="1169"/>
      <c r="K658" s="1169"/>
      <c r="L658" s="1169"/>
    </row>
    <row r="659" spans="2:12" x14ac:dyDescent="0.25">
      <c r="B659" s="1169"/>
      <c r="C659" s="1169"/>
      <c r="D659" s="1169"/>
      <c r="E659" s="1169"/>
      <c r="F659" s="1169"/>
      <c r="G659" s="1169"/>
      <c r="H659" s="1169"/>
      <c r="I659" s="1169"/>
      <c r="J659" s="1169"/>
      <c r="K659" s="1169"/>
      <c r="L659" s="1169"/>
    </row>
    <row r="660" spans="2:12" x14ac:dyDescent="0.25">
      <c r="B660" s="1169"/>
      <c r="C660" s="1169"/>
      <c r="D660" s="1169"/>
      <c r="E660" s="1169"/>
      <c r="F660" s="1169"/>
      <c r="G660" s="1169"/>
      <c r="H660" s="1169"/>
      <c r="I660" s="1169"/>
      <c r="J660" s="1169"/>
      <c r="K660" s="1169"/>
      <c r="L660" s="1169"/>
    </row>
    <row r="661" spans="2:12" x14ac:dyDescent="0.25">
      <c r="B661" s="1169"/>
      <c r="C661" s="1169"/>
      <c r="D661" s="1169"/>
      <c r="E661" s="1169"/>
      <c r="F661" s="1169"/>
      <c r="G661" s="1169"/>
      <c r="H661" s="1169"/>
      <c r="I661" s="1169"/>
      <c r="J661" s="1169"/>
      <c r="K661" s="1169"/>
      <c r="L661" s="1169"/>
    </row>
    <row r="662" spans="2:12" x14ac:dyDescent="0.25">
      <c r="B662" s="1169"/>
      <c r="C662" s="1169"/>
      <c r="D662" s="1169"/>
      <c r="E662" s="1169"/>
      <c r="F662" s="1169"/>
      <c r="G662" s="1169"/>
      <c r="H662" s="1169"/>
      <c r="I662" s="1169"/>
      <c r="J662" s="1169"/>
      <c r="K662" s="1169"/>
      <c r="L662" s="1169"/>
    </row>
    <row r="663" spans="2:12" x14ac:dyDescent="0.25">
      <c r="B663" s="1169"/>
      <c r="C663" s="1169"/>
      <c r="D663" s="1169"/>
      <c r="E663" s="1169"/>
      <c r="F663" s="1169"/>
      <c r="G663" s="1169"/>
      <c r="H663" s="1169"/>
      <c r="I663" s="1169"/>
      <c r="J663" s="1169"/>
      <c r="K663" s="1169"/>
      <c r="L663" s="1169"/>
    </row>
    <row r="664" spans="2:12" x14ac:dyDescent="0.25">
      <c r="B664" s="1169"/>
      <c r="C664" s="1169"/>
      <c r="D664" s="1169"/>
      <c r="E664" s="1169"/>
      <c r="F664" s="1169"/>
      <c r="G664" s="1169"/>
      <c r="H664" s="1169"/>
      <c r="I664" s="1169"/>
      <c r="J664" s="1169"/>
      <c r="K664" s="1169"/>
      <c r="L664" s="1169"/>
    </row>
    <row r="665" spans="2:12" ht="104.25" customHeight="1" x14ac:dyDescent="0.25">
      <c r="B665" s="1169"/>
      <c r="C665" s="1169"/>
      <c r="D665" s="1169"/>
      <c r="E665" s="1169"/>
      <c r="F665" s="1169"/>
      <c r="G665" s="1169"/>
      <c r="H665" s="1169"/>
      <c r="I665" s="1169"/>
      <c r="J665" s="1169"/>
      <c r="K665" s="1169"/>
      <c r="L665" s="1169"/>
    </row>
    <row r="666" spans="2:12" x14ac:dyDescent="0.25">
      <c r="B666" s="1146">
        <v>101</v>
      </c>
      <c r="C666" s="1147"/>
      <c r="D666" s="1147"/>
      <c r="E666" s="1147"/>
      <c r="F666" s="1147"/>
      <c r="G666" s="1148"/>
      <c r="H666" s="1146">
        <v>102</v>
      </c>
      <c r="I666" s="1147"/>
      <c r="J666" s="1147"/>
      <c r="K666" s="1147"/>
      <c r="L666" s="1148"/>
    </row>
    <row r="667" spans="2:12" ht="15.75" thickBot="1" x14ac:dyDescent="0.3">
      <c r="B667" s="1146"/>
      <c r="C667" s="1147"/>
      <c r="D667" s="1147"/>
      <c r="E667" s="1147"/>
      <c r="F667" s="1147"/>
      <c r="G667" s="1148"/>
      <c r="H667" s="1146"/>
      <c r="I667" s="1147"/>
      <c r="J667" s="1147"/>
      <c r="K667" s="1147"/>
      <c r="L667" s="1148"/>
    </row>
    <row r="668" spans="2:12" ht="48" customHeight="1" thickBot="1" x14ac:dyDescent="0.3">
      <c r="B668" s="1171" t="s">
        <v>1265</v>
      </c>
      <c r="C668" s="1172"/>
      <c r="D668" s="1172"/>
      <c r="E668" s="1172"/>
      <c r="F668" s="1172"/>
      <c r="G668" s="1172"/>
      <c r="H668" s="1172"/>
      <c r="I668" s="1172"/>
      <c r="J668" s="1172"/>
      <c r="K668" s="1172"/>
      <c r="L668" s="1173"/>
    </row>
    <row r="669" spans="2:12" x14ac:dyDescent="0.25">
      <c r="B669" s="1168"/>
      <c r="C669" s="1168"/>
      <c r="D669" s="1168"/>
      <c r="E669" s="1168"/>
      <c r="F669" s="1168"/>
      <c r="G669" s="1168"/>
      <c r="H669" s="1168"/>
      <c r="I669" s="1168"/>
      <c r="J669" s="1168"/>
      <c r="K669" s="1168"/>
      <c r="L669" s="1168"/>
    </row>
    <row r="670" spans="2:12" x14ac:dyDescent="0.25">
      <c r="B670" s="1169"/>
      <c r="C670" s="1169"/>
      <c r="D670" s="1169"/>
      <c r="E670" s="1169"/>
      <c r="F670" s="1169"/>
      <c r="G670" s="1169"/>
      <c r="H670" s="1169"/>
      <c r="I670" s="1169"/>
      <c r="J670" s="1169"/>
      <c r="K670" s="1169"/>
      <c r="L670" s="1169"/>
    </row>
    <row r="671" spans="2:12" x14ac:dyDescent="0.25">
      <c r="B671" s="1169"/>
      <c r="C671" s="1169"/>
      <c r="D671" s="1169"/>
      <c r="E671" s="1169"/>
      <c r="F671" s="1169"/>
      <c r="G671" s="1169"/>
      <c r="H671" s="1169"/>
      <c r="I671" s="1169"/>
      <c r="J671" s="1169"/>
      <c r="K671" s="1169"/>
      <c r="L671" s="1169"/>
    </row>
    <row r="672" spans="2:12" x14ac:dyDescent="0.25">
      <c r="B672" s="1169"/>
      <c r="C672" s="1169"/>
      <c r="D672" s="1169"/>
      <c r="E672" s="1169"/>
      <c r="F672" s="1169"/>
      <c r="G672" s="1169"/>
      <c r="H672" s="1169"/>
      <c r="I672" s="1169"/>
      <c r="J672" s="1169"/>
      <c r="K672" s="1169"/>
      <c r="L672" s="1169"/>
    </row>
    <row r="673" spans="2:12" x14ac:dyDescent="0.25">
      <c r="B673" s="1169"/>
      <c r="C673" s="1169"/>
      <c r="D673" s="1169"/>
      <c r="E673" s="1169"/>
      <c r="F673" s="1169"/>
      <c r="G673" s="1169"/>
      <c r="H673" s="1169"/>
      <c r="I673" s="1169"/>
      <c r="J673" s="1169"/>
      <c r="K673" s="1169"/>
      <c r="L673" s="1169"/>
    </row>
    <row r="674" spans="2:12" x14ac:dyDescent="0.25">
      <c r="B674" s="1169"/>
      <c r="C674" s="1169"/>
      <c r="D674" s="1169"/>
      <c r="E674" s="1169"/>
      <c r="F674" s="1169"/>
      <c r="G674" s="1169"/>
      <c r="H674" s="1169"/>
      <c r="I674" s="1169"/>
      <c r="J674" s="1169"/>
      <c r="K674" s="1169"/>
      <c r="L674" s="1169"/>
    </row>
    <row r="675" spans="2:12" x14ac:dyDescent="0.25">
      <c r="B675" s="1169"/>
      <c r="C675" s="1169"/>
      <c r="D675" s="1169"/>
      <c r="E675" s="1169"/>
      <c r="F675" s="1169"/>
      <c r="G675" s="1169"/>
      <c r="H675" s="1169"/>
      <c r="I675" s="1169"/>
      <c r="J675" s="1169"/>
      <c r="K675" s="1169"/>
      <c r="L675" s="1169"/>
    </row>
    <row r="676" spans="2:12" ht="107.25" customHeight="1" x14ac:dyDescent="0.25">
      <c r="B676" s="1169"/>
      <c r="C676" s="1169"/>
      <c r="D676" s="1169"/>
      <c r="E676" s="1169"/>
      <c r="F676" s="1169"/>
      <c r="G676" s="1169"/>
      <c r="H676" s="1169"/>
      <c r="I676" s="1169"/>
      <c r="J676" s="1169"/>
      <c r="K676" s="1169"/>
      <c r="L676" s="1169"/>
    </row>
    <row r="677" spans="2:12" x14ac:dyDescent="0.25">
      <c r="B677" s="1146">
        <v>103</v>
      </c>
      <c r="C677" s="1147"/>
      <c r="D677" s="1147"/>
      <c r="E677" s="1147"/>
      <c r="F677" s="1147"/>
      <c r="G677" s="1148"/>
      <c r="H677" s="1146">
        <v>104</v>
      </c>
      <c r="I677" s="1147"/>
      <c r="J677" s="1147"/>
      <c r="K677" s="1147"/>
      <c r="L677" s="1148"/>
    </row>
    <row r="678" spans="2:12" x14ac:dyDescent="0.25">
      <c r="B678" s="1146"/>
      <c r="C678" s="1147"/>
      <c r="D678" s="1147"/>
      <c r="E678" s="1147"/>
      <c r="F678" s="1147"/>
      <c r="G678" s="1148"/>
      <c r="H678" s="1146"/>
      <c r="I678" s="1147"/>
      <c r="J678" s="1147"/>
      <c r="K678" s="1147"/>
      <c r="L678" s="1148"/>
    </row>
    <row r="679" spans="2:12" x14ac:dyDescent="0.25">
      <c r="B679" s="1169"/>
      <c r="C679" s="1169"/>
      <c r="D679" s="1169"/>
      <c r="E679" s="1169"/>
      <c r="F679" s="1169"/>
      <c r="G679" s="1169"/>
      <c r="H679" s="1169"/>
      <c r="I679" s="1169"/>
      <c r="J679" s="1169"/>
      <c r="K679" s="1169"/>
      <c r="L679" s="1169"/>
    </row>
    <row r="680" spans="2:12" x14ac:dyDescent="0.25">
      <c r="B680" s="1169"/>
      <c r="C680" s="1169"/>
      <c r="D680" s="1169"/>
      <c r="E680" s="1169"/>
      <c r="F680" s="1169"/>
      <c r="G680" s="1169"/>
      <c r="H680" s="1169"/>
      <c r="I680" s="1169"/>
      <c r="J680" s="1169"/>
      <c r="K680" s="1169"/>
      <c r="L680" s="1169"/>
    </row>
    <row r="681" spans="2:12" x14ac:dyDescent="0.25">
      <c r="B681" s="1169"/>
      <c r="C681" s="1169"/>
      <c r="D681" s="1169"/>
      <c r="E681" s="1169"/>
      <c r="F681" s="1169"/>
      <c r="G681" s="1169"/>
      <c r="H681" s="1169"/>
      <c r="I681" s="1169"/>
      <c r="J681" s="1169"/>
      <c r="K681" s="1169"/>
      <c r="L681" s="1169"/>
    </row>
    <row r="682" spans="2:12" x14ac:dyDescent="0.25">
      <c r="B682" s="1169"/>
      <c r="C682" s="1169"/>
      <c r="D682" s="1169"/>
      <c r="E682" s="1169"/>
      <c r="F682" s="1169"/>
      <c r="G682" s="1169"/>
      <c r="H682" s="1169"/>
      <c r="I682" s="1169"/>
      <c r="J682" s="1169"/>
      <c r="K682" s="1169"/>
      <c r="L682" s="1169"/>
    </row>
    <row r="683" spans="2:12" x14ac:dyDescent="0.25">
      <c r="B683" s="1169"/>
      <c r="C683" s="1169"/>
      <c r="D683" s="1169"/>
      <c r="E683" s="1169"/>
      <c r="F683" s="1169"/>
      <c r="G683" s="1169"/>
      <c r="H683" s="1169"/>
      <c r="I683" s="1169"/>
      <c r="J683" s="1169"/>
      <c r="K683" s="1169"/>
      <c r="L683" s="1169"/>
    </row>
    <row r="684" spans="2:12" x14ac:dyDescent="0.25">
      <c r="B684" s="1169"/>
      <c r="C684" s="1169"/>
      <c r="D684" s="1169"/>
      <c r="E684" s="1169"/>
      <c r="F684" s="1169"/>
      <c r="G684" s="1169"/>
      <c r="H684" s="1169"/>
      <c r="I684" s="1169"/>
      <c r="J684" s="1169"/>
      <c r="K684" s="1169"/>
      <c r="L684" s="1169"/>
    </row>
    <row r="685" spans="2:12" x14ac:dyDescent="0.25">
      <c r="B685" s="1169"/>
      <c r="C685" s="1169"/>
      <c r="D685" s="1169"/>
      <c r="E685" s="1169"/>
      <c r="F685" s="1169"/>
      <c r="G685" s="1169"/>
      <c r="H685" s="1169"/>
      <c r="I685" s="1169"/>
      <c r="J685" s="1169"/>
      <c r="K685" s="1169"/>
      <c r="L685" s="1169"/>
    </row>
    <row r="686" spans="2:12" ht="106.5" customHeight="1" x14ac:dyDescent="0.25">
      <c r="B686" s="1169"/>
      <c r="C686" s="1169"/>
      <c r="D686" s="1169"/>
      <c r="E686" s="1169"/>
      <c r="F686" s="1169"/>
      <c r="G686" s="1169"/>
      <c r="H686" s="1169"/>
      <c r="I686" s="1169"/>
      <c r="J686" s="1169"/>
      <c r="K686" s="1169"/>
      <c r="L686" s="1169"/>
    </row>
    <row r="687" spans="2:12" x14ac:dyDescent="0.25">
      <c r="B687" s="1146">
        <v>105</v>
      </c>
      <c r="C687" s="1147"/>
      <c r="D687" s="1147"/>
      <c r="E687" s="1147"/>
      <c r="F687" s="1147"/>
      <c r="G687" s="1148"/>
      <c r="H687" s="1146">
        <v>106</v>
      </c>
      <c r="I687" s="1147"/>
      <c r="J687" s="1147"/>
      <c r="K687" s="1147"/>
      <c r="L687" s="1148"/>
    </row>
    <row r="688" spans="2:12" x14ac:dyDescent="0.25">
      <c r="B688" s="1146"/>
      <c r="C688" s="1147"/>
      <c r="D688" s="1147"/>
      <c r="E688" s="1147"/>
      <c r="F688" s="1147"/>
      <c r="G688" s="1148"/>
      <c r="H688" s="1146"/>
      <c r="I688" s="1147"/>
      <c r="J688" s="1147"/>
      <c r="K688" s="1147"/>
      <c r="L688" s="1148"/>
    </row>
    <row r="689" spans="2:12" x14ac:dyDescent="0.25">
      <c r="B689" s="1168"/>
      <c r="C689" s="1168"/>
      <c r="D689" s="1168"/>
      <c r="E689" s="1168"/>
      <c r="F689" s="1168"/>
      <c r="G689" s="1168"/>
      <c r="H689" s="1168"/>
      <c r="I689" s="1168"/>
      <c r="J689" s="1168"/>
      <c r="K689" s="1168"/>
      <c r="L689" s="1168"/>
    </row>
    <row r="690" spans="2:12" x14ac:dyDescent="0.25">
      <c r="B690" s="1169"/>
      <c r="C690" s="1169"/>
      <c r="D690" s="1169"/>
      <c r="E690" s="1169"/>
      <c r="F690" s="1169"/>
      <c r="G690" s="1169"/>
      <c r="H690" s="1169"/>
      <c r="I690" s="1169"/>
      <c r="J690" s="1169"/>
      <c r="K690" s="1169"/>
      <c r="L690" s="1169"/>
    </row>
    <row r="691" spans="2:12" x14ac:dyDescent="0.25">
      <c r="B691" s="1169"/>
      <c r="C691" s="1169"/>
      <c r="D691" s="1169"/>
      <c r="E691" s="1169"/>
      <c r="F691" s="1169"/>
      <c r="G691" s="1169"/>
      <c r="H691" s="1169"/>
      <c r="I691" s="1169"/>
      <c r="J691" s="1169"/>
      <c r="K691" s="1169"/>
      <c r="L691" s="1169"/>
    </row>
    <row r="692" spans="2:12" x14ac:dyDescent="0.25">
      <c r="B692" s="1169"/>
      <c r="C692" s="1169"/>
      <c r="D692" s="1169"/>
      <c r="E692" s="1169"/>
      <c r="F692" s="1169"/>
      <c r="G692" s="1169"/>
      <c r="H692" s="1169"/>
      <c r="I692" s="1169"/>
      <c r="J692" s="1169"/>
      <c r="K692" s="1169"/>
      <c r="L692" s="1169"/>
    </row>
    <row r="693" spans="2:12" x14ac:dyDescent="0.25">
      <c r="B693" s="1169"/>
      <c r="C693" s="1169"/>
      <c r="D693" s="1169"/>
      <c r="E693" s="1169"/>
      <c r="F693" s="1169"/>
      <c r="G693" s="1169"/>
      <c r="H693" s="1169"/>
      <c r="I693" s="1169"/>
      <c r="J693" s="1169"/>
      <c r="K693" s="1169"/>
      <c r="L693" s="1169"/>
    </row>
    <row r="694" spans="2:12" x14ac:dyDescent="0.25">
      <c r="B694" s="1169"/>
      <c r="C694" s="1169"/>
      <c r="D694" s="1169"/>
      <c r="E694" s="1169"/>
      <c r="F694" s="1169"/>
      <c r="G694" s="1169"/>
      <c r="H694" s="1169"/>
      <c r="I694" s="1169"/>
      <c r="J694" s="1169"/>
      <c r="K694" s="1169"/>
      <c r="L694" s="1169"/>
    </row>
    <row r="695" spans="2:12" x14ac:dyDescent="0.25">
      <c r="B695" s="1169"/>
      <c r="C695" s="1169"/>
      <c r="D695" s="1169"/>
      <c r="E695" s="1169"/>
      <c r="F695" s="1169"/>
      <c r="G695" s="1169"/>
      <c r="H695" s="1169"/>
      <c r="I695" s="1169"/>
      <c r="J695" s="1169"/>
      <c r="K695" s="1169"/>
      <c r="L695" s="1169"/>
    </row>
    <row r="696" spans="2:12" ht="107.25" customHeight="1" x14ac:dyDescent="0.25">
      <c r="B696" s="1169"/>
      <c r="C696" s="1169"/>
      <c r="D696" s="1169"/>
      <c r="E696" s="1169"/>
      <c r="F696" s="1169"/>
      <c r="G696" s="1169"/>
      <c r="H696" s="1169"/>
      <c r="I696" s="1169"/>
      <c r="J696" s="1169"/>
      <c r="K696" s="1169"/>
      <c r="L696" s="1169"/>
    </row>
    <row r="697" spans="2:12" x14ac:dyDescent="0.25">
      <c r="B697" s="1146">
        <v>107</v>
      </c>
      <c r="C697" s="1147"/>
      <c r="D697" s="1147"/>
      <c r="E697" s="1147"/>
      <c r="F697" s="1147"/>
      <c r="G697" s="1148"/>
      <c r="H697" s="1146">
        <v>108</v>
      </c>
      <c r="I697" s="1147"/>
      <c r="J697" s="1147"/>
      <c r="K697" s="1147"/>
      <c r="L697" s="1148"/>
    </row>
    <row r="698" spans="2:12" ht="15.75" thickBot="1" x14ac:dyDescent="0.3">
      <c r="B698" s="1146"/>
      <c r="C698" s="1147"/>
      <c r="D698" s="1147"/>
      <c r="E698" s="1147"/>
      <c r="F698" s="1147"/>
      <c r="G698" s="1148"/>
      <c r="H698" s="1146"/>
      <c r="I698" s="1147"/>
      <c r="J698" s="1147"/>
      <c r="K698" s="1147"/>
      <c r="L698" s="1148"/>
    </row>
    <row r="699" spans="2:12" ht="93.75" customHeight="1" thickBot="1" x14ac:dyDescent="0.3">
      <c r="B699" s="1170" t="s">
        <v>1266</v>
      </c>
      <c r="C699" s="1144"/>
      <c r="D699" s="1144"/>
      <c r="E699" s="1144"/>
      <c r="F699" s="1144"/>
      <c r="G699" s="1144"/>
      <c r="H699" s="1144"/>
      <c r="I699" s="1144"/>
      <c r="J699" s="1144"/>
      <c r="K699" s="1144"/>
      <c r="L699" s="1145"/>
    </row>
    <row r="700" spans="2:12" x14ac:dyDescent="0.25">
      <c r="B700" s="1168"/>
      <c r="C700" s="1168"/>
      <c r="D700" s="1168"/>
      <c r="E700" s="1168"/>
      <c r="F700" s="1168"/>
      <c r="G700" s="1168"/>
      <c r="H700" s="1168"/>
      <c r="I700" s="1168"/>
      <c r="J700" s="1168"/>
      <c r="K700" s="1168"/>
      <c r="L700" s="1168"/>
    </row>
    <row r="701" spans="2:12" x14ac:dyDescent="0.25">
      <c r="B701" s="1169"/>
      <c r="C701" s="1169"/>
      <c r="D701" s="1169"/>
      <c r="E701" s="1169"/>
      <c r="F701" s="1169"/>
      <c r="G701" s="1169"/>
      <c r="H701" s="1169"/>
      <c r="I701" s="1169"/>
      <c r="J701" s="1169"/>
      <c r="K701" s="1169"/>
      <c r="L701" s="1169"/>
    </row>
    <row r="702" spans="2:12" x14ac:dyDescent="0.25">
      <c r="B702" s="1169"/>
      <c r="C702" s="1169"/>
      <c r="D702" s="1169"/>
      <c r="E702" s="1169"/>
      <c r="F702" s="1169"/>
      <c r="G702" s="1169"/>
      <c r="H702" s="1169"/>
      <c r="I702" s="1169"/>
      <c r="J702" s="1169"/>
      <c r="K702" s="1169"/>
      <c r="L702" s="1169"/>
    </row>
    <row r="703" spans="2:12" x14ac:dyDescent="0.25">
      <c r="B703" s="1169"/>
      <c r="C703" s="1169"/>
      <c r="D703" s="1169"/>
      <c r="E703" s="1169"/>
      <c r="F703" s="1169"/>
      <c r="G703" s="1169"/>
      <c r="H703" s="1169"/>
      <c r="I703" s="1169"/>
      <c r="J703" s="1169"/>
      <c r="K703" s="1169"/>
      <c r="L703" s="1169"/>
    </row>
    <row r="704" spans="2:12" x14ac:dyDescent="0.25">
      <c r="B704" s="1169"/>
      <c r="C704" s="1169"/>
      <c r="D704" s="1169"/>
      <c r="E704" s="1169"/>
      <c r="F704" s="1169"/>
      <c r="G704" s="1169"/>
      <c r="H704" s="1169"/>
      <c r="I704" s="1169"/>
      <c r="J704" s="1169"/>
      <c r="K704" s="1169"/>
      <c r="L704" s="1169"/>
    </row>
    <row r="705" spans="2:12" x14ac:dyDescent="0.25">
      <c r="B705" s="1169"/>
      <c r="C705" s="1169"/>
      <c r="D705" s="1169"/>
      <c r="E705" s="1169"/>
      <c r="F705" s="1169"/>
      <c r="G705" s="1169"/>
      <c r="H705" s="1169"/>
      <c r="I705" s="1169"/>
      <c r="J705" s="1169"/>
      <c r="K705" s="1169"/>
      <c r="L705" s="1169"/>
    </row>
    <row r="706" spans="2:12" x14ac:dyDescent="0.25">
      <c r="B706" s="1169"/>
      <c r="C706" s="1169"/>
      <c r="D706" s="1169"/>
      <c r="E706" s="1169"/>
      <c r="F706" s="1169"/>
      <c r="G706" s="1169"/>
      <c r="H706" s="1169"/>
      <c r="I706" s="1169"/>
      <c r="J706" s="1169"/>
      <c r="K706" s="1169"/>
      <c r="L706" s="1169"/>
    </row>
    <row r="707" spans="2:12" ht="108.75" customHeight="1" x14ac:dyDescent="0.25">
      <c r="B707" s="1169"/>
      <c r="C707" s="1169"/>
      <c r="D707" s="1169"/>
      <c r="E707" s="1169"/>
      <c r="F707" s="1169"/>
      <c r="G707" s="1169"/>
      <c r="H707" s="1169"/>
      <c r="I707" s="1169"/>
      <c r="J707" s="1169"/>
      <c r="K707" s="1169"/>
      <c r="L707" s="1169"/>
    </row>
    <row r="708" spans="2:12" x14ac:dyDescent="0.25">
      <c r="B708" s="1146">
        <v>109</v>
      </c>
      <c r="C708" s="1147"/>
      <c r="D708" s="1147"/>
      <c r="E708" s="1147"/>
      <c r="F708" s="1147"/>
      <c r="G708" s="1148"/>
      <c r="H708" s="1146">
        <v>110</v>
      </c>
      <c r="I708" s="1147"/>
      <c r="J708" s="1147"/>
      <c r="K708" s="1147"/>
      <c r="L708" s="1148"/>
    </row>
    <row r="709" spans="2:12" ht="15.75" thickBot="1" x14ac:dyDescent="0.3">
      <c r="B709" s="1146"/>
      <c r="C709" s="1147"/>
      <c r="D709" s="1147"/>
      <c r="E709" s="1147"/>
      <c r="F709" s="1147"/>
      <c r="G709" s="1148"/>
      <c r="H709" s="1146"/>
      <c r="I709" s="1147"/>
      <c r="J709" s="1147"/>
      <c r="K709" s="1147"/>
      <c r="L709" s="1148"/>
    </row>
    <row r="710" spans="2:12" ht="51.75" customHeight="1" thickBot="1" x14ac:dyDescent="0.3">
      <c r="B710" s="1170" t="s">
        <v>1267</v>
      </c>
      <c r="C710" s="1144"/>
      <c r="D710" s="1144"/>
      <c r="E710" s="1144"/>
      <c r="F710" s="1144"/>
      <c r="G710" s="1144"/>
      <c r="H710" s="1144"/>
      <c r="I710" s="1144"/>
      <c r="J710" s="1144"/>
      <c r="K710" s="1144"/>
      <c r="L710" s="1145"/>
    </row>
    <row r="711" spans="2:12" x14ac:dyDescent="0.25">
      <c r="B711" s="1168"/>
      <c r="C711" s="1168"/>
      <c r="D711" s="1168"/>
      <c r="E711" s="1168"/>
      <c r="F711" s="1168"/>
      <c r="G711" s="1168"/>
      <c r="H711" s="1168"/>
      <c r="I711" s="1168"/>
      <c r="J711" s="1168"/>
      <c r="K711" s="1168"/>
      <c r="L711" s="1168"/>
    </row>
    <row r="712" spans="2:12" x14ac:dyDescent="0.25">
      <c r="B712" s="1169"/>
      <c r="C712" s="1169"/>
      <c r="D712" s="1169"/>
      <c r="E712" s="1169"/>
      <c r="F712" s="1169"/>
      <c r="G712" s="1169"/>
      <c r="H712" s="1169"/>
      <c r="I712" s="1169"/>
      <c r="J712" s="1169"/>
      <c r="K712" s="1169"/>
      <c r="L712" s="1169"/>
    </row>
    <row r="713" spans="2:12" x14ac:dyDescent="0.25">
      <c r="B713" s="1169"/>
      <c r="C713" s="1169"/>
      <c r="D713" s="1169"/>
      <c r="E713" s="1169"/>
      <c r="F713" s="1169"/>
      <c r="G713" s="1169"/>
      <c r="H713" s="1169"/>
      <c r="I713" s="1169"/>
      <c r="J713" s="1169"/>
      <c r="K713" s="1169"/>
      <c r="L713" s="1169"/>
    </row>
    <row r="714" spans="2:12" x14ac:dyDescent="0.25">
      <c r="B714" s="1169"/>
      <c r="C714" s="1169"/>
      <c r="D714" s="1169"/>
      <c r="E714" s="1169"/>
      <c r="F714" s="1169"/>
      <c r="G714" s="1169"/>
      <c r="H714" s="1169"/>
      <c r="I714" s="1169"/>
      <c r="J714" s="1169"/>
      <c r="K714" s="1169"/>
      <c r="L714" s="1169"/>
    </row>
    <row r="715" spans="2:12" x14ac:dyDescent="0.25">
      <c r="B715" s="1169"/>
      <c r="C715" s="1169"/>
      <c r="D715" s="1169"/>
      <c r="E715" s="1169"/>
      <c r="F715" s="1169"/>
      <c r="G715" s="1169"/>
      <c r="H715" s="1169"/>
      <c r="I715" s="1169"/>
      <c r="J715" s="1169"/>
      <c r="K715" s="1169"/>
      <c r="L715" s="1169"/>
    </row>
    <row r="716" spans="2:12" x14ac:dyDescent="0.25">
      <c r="B716" s="1169"/>
      <c r="C716" s="1169"/>
      <c r="D716" s="1169"/>
      <c r="E716" s="1169"/>
      <c r="F716" s="1169"/>
      <c r="G716" s="1169"/>
      <c r="H716" s="1169"/>
      <c r="I716" s="1169"/>
      <c r="J716" s="1169"/>
      <c r="K716" s="1169"/>
      <c r="L716" s="1169"/>
    </row>
    <row r="717" spans="2:12" x14ac:dyDescent="0.25">
      <c r="B717" s="1169"/>
      <c r="C717" s="1169"/>
      <c r="D717" s="1169"/>
      <c r="E717" s="1169"/>
      <c r="F717" s="1169"/>
      <c r="G717" s="1169"/>
      <c r="H717" s="1169"/>
      <c r="I717" s="1169"/>
      <c r="J717" s="1169"/>
      <c r="K717" s="1169"/>
      <c r="L717" s="1169"/>
    </row>
    <row r="718" spans="2:12" ht="105" customHeight="1" x14ac:dyDescent="0.25">
      <c r="B718" s="1169"/>
      <c r="C718" s="1169"/>
      <c r="D718" s="1169"/>
      <c r="E718" s="1169"/>
      <c r="F718" s="1169"/>
      <c r="G718" s="1169"/>
      <c r="H718" s="1169"/>
      <c r="I718" s="1169"/>
      <c r="J718" s="1169"/>
      <c r="K718" s="1169"/>
      <c r="L718" s="1169"/>
    </row>
    <row r="719" spans="2:12" x14ac:dyDescent="0.25">
      <c r="B719" s="1146">
        <v>111</v>
      </c>
      <c r="C719" s="1147"/>
      <c r="D719" s="1147"/>
      <c r="E719" s="1147"/>
      <c r="F719" s="1147"/>
      <c r="G719" s="1148"/>
      <c r="H719" s="1146">
        <v>112</v>
      </c>
      <c r="I719" s="1147"/>
      <c r="J719" s="1147"/>
      <c r="K719" s="1147"/>
      <c r="L719" s="1148"/>
    </row>
    <row r="720" spans="2:12" ht="15.75" thickBot="1" x14ac:dyDescent="0.3">
      <c r="B720" s="1146"/>
      <c r="C720" s="1147"/>
      <c r="D720" s="1147"/>
      <c r="E720" s="1147"/>
      <c r="F720" s="1147"/>
      <c r="G720" s="1148"/>
      <c r="H720" s="1146"/>
      <c r="I720" s="1147"/>
      <c r="J720" s="1147"/>
      <c r="K720" s="1147"/>
      <c r="L720" s="1148"/>
    </row>
    <row r="721" spans="2:12" ht="47.25" customHeight="1" thickBot="1" x14ac:dyDescent="0.3">
      <c r="B721" s="1170" t="s">
        <v>1268</v>
      </c>
      <c r="C721" s="1144"/>
      <c r="D721" s="1144"/>
      <c r="E721" s="1144"/>
      <c r="F721" s="1144"/>
      <c r="G721" s="1144"/>
      <c r="H721" s="1144"/>
      <c r="I721" s="1144"/>
      <c r="J721" s="1144"/>
      <c r="K721" s="1144"/>
      <c r="L721" s="1145"/>
    </row>
  </sheetData>
  <mergeCells count="253">
    <mergeCell ref="B5:G5"/>
    <mergeCell ref="H5:I5"/>
    <mergeCell ref="K5:L5"/>
    <mergeCell ref="B6:L6"/>
    <mergeCell ref="B7:G20"/>
    <mergeCell ref="H7:L20"/>
    <mergeCell ref="B1:L2"/>
    <mergeCell ref="B3:E3"/>
    <mergeCell ref="G3:I3"/>
    <mergeCell ref="J3:L3"/>
    <mergeCell ref="B4:G4"/>
    <mergeCell ref="H4:I4"/>
    <mergeCell ref="K4:L4"/>
    <mergeCell ref="B39:G52"/>
    <mergeCell ref="H39:L52"/>
    <mergeCell ref="B53:G54"/>
    <mergeCell ref="H53:L54"/>
    <mergeCell ref="B55:G68"/>
    <mergeCell ref="H55:L68"/>
    <mergeCell ref="B21:G22"/>
    <mergeCell ref="H21:L22"/>
    <mergeCell ref="B23:G36"/>
    <mergeCell ref="H23:L36"/>
    <mergeCell ref="B37:G38"/>
    <mergeCell ref="H37:L38"/>
    <mergeCell ref="B87:G100"/>
    <mergeCell ref="H87:L100"/>
    <mergeCell ref="B101:G102"/>
    <mergeCell ref="H101:L102"/>
    <mergeCell ref="B103:L103"/>
    <mergeCell ref="B104:G117"/>
    <mergeCell ref="H104:L117"/>
    <mergeCell ref="B69:G70"/>
    <mergeCell ref="H69:L70"/>
    <mergeCell ref="B71:G84"/>
    <mergeCell ref="H71:L84"/>
    <mergeCell ref="B85:G86"/>
    <mergeCell ref="H85:L86"/>
    <mergeCell ref="B136:G149"/>
    <mergeCell ref="H136:L149"/>
    <mergeCell ref="B150:G151"/>
    <mergeCell ref="H150:L151"/>
    <mergeCell ref="B152:G165"/>
    <mergeCell ref="H152:L165"/>
    <mergeCell ref="B118:G119"/>
    <mergeCell ref="H118:L119"/>
    <mergeCell ref="B120:G133"/>
    <mergeCell ref="H120:L133"/>
    <mergeCell ref="B134:G135"/>
    <mergeCell ref="H134:L135"/>
    <mergeCell ref="B184:L184"/>
    <mergeCell ref="B185:G198"/>
    <mergeCell ref="H185:L198"/>
    <mergeCell ref="B199:G200"/>
    <mergeCell ref="H199:L200"/>
    <mergeCell ref="B201:G214"/>
    <mergeCell ref="H201:L214"/>
    <mergeCell ref="B166:G167"/>
    <mergeCell ref="H166:L167"/>
    <mergeCell ref="B168:G181"/>
    <mergeCell ref="H168:L181"/>
    <mergeCell ref="B182:G183"/>
    <mergeCell ref="H182:L183"/>
    <mergeCell ref="B233:G246"/>
    <mergeCell ref="H233:L246"/>
    <mergeCell ref="B247:G248"/>
    <mergeCell ref="H247:L248"/>
    <mergeCell ref="B249:G262"/>
    <mergeCell ref="H249:L262"/>
    <mergeCell ref="B215:G216"/>
    <mergeCell ref="H215:L216"/>
    <mergeCell ref="B217:G230"/>
    <mergeCell ref="H217:L230"/>
    <mergeCell ref="B231:G232"/>
    <mergeCell ref="H231:L232"/>
    <mergeCell ref="B281:G294"/>
    <mergeCell ref="H281:L294"/>
    <mergeCell ref="B295:G296"/>
    <mergeCell ref="H295:L296"/>
    <mergeCell ref="B297:G310"/>
    <mergeCell ref="H297:L310"/>
    <mergeCell ref="B263:G264"/>
    <mergeCell ref="H263:L264"/>
    <mergeCell ref="B265:G278"/>
    <mergeCell ref="H265:L278"/>
    <mergeCell ref="B279:G280"/>
    <mergeCell ref="H279:L280"/>
    <mergeCell ref="B328:G335"/>
    <mergeCell ref="H328:L335"/>
    <mergeCell ref="B336:G337"/>
    <mergeCell ref="H336:L337"/>
    <mergeCell ref="B338:G345"/>
    <mergeCell ref="H338:L345"/>
    <mergeCell ref="B311:G312"/>
    <mergeCell ref="H311:L312"/>
    <mergeCell ref="B313:G325"/>
    <mergeCell ref="H313:L325"/>
    <mergeCell ref="B326:G327"/>
    <mergeCell ref="H326:L327"/>
    <mergeCell ref="B359:G366"/>
    <mergeCell ref="H359:L366"/>
    <mergeCell ref="B367:G368"/>
    <mergeCell ref="H367:L368"/>
    <mergeCell ref="B369:G376"/>
    <mergeCell ref="H369:L376"/>
    <mergeCell ref="B346:G347"/>
    <mergeCell ref="H346:L347"/>
    <mergeCell ref="B348:L348"/>
    <mergeCell ref="B349:G356"/>
    <mergeCell ref="H349:L356"/>
    <mergeCell ref="B357:G358"/>
    <mergeCell ref="H357:L358"/>
    <mergeCell ref="B390:G397"/>
    <mergeCell ref="H390:L397"/>
    <mergeCell ref="B398:G399"/>
    <mergeCell ref="H398:L399"/>
    <mergeCell ref="B400:G407"/>
    <mergeCell ref="H400:L407"/>
    <mergeCell ref="B377:G378"/>
    <mergeCell ref="H377:L378"/>
    <mergeCell ref="B379:L379"/>
    <mergeCell ref="B380:G387"/>
    <mergeCell ref="H380:L387"/>
    <mergeCell ref="B388:G389"/>
    <mergeCell ref="H388:L389"/>
    <mergeCell ref="B420:G427"/>
    <mergeCell ref="H420:L427"/>
    <mergeCell ref="B428:G429"/>
    <mergeCell ref="H428:L429"/>
    <mergeCell ref="B430:L430"/>
    <mergeCell ref="B431:G438"/>
    <mergeCell ref="H431:L438"/>
    <mergeCell ref="B408:G409"/>
    <mergeCell ref="H408:L409"/>
    <mergeCell ref="B410:G417"/>
    <mergeCell ref="H410:L417"/>
    <mergeCell ref="B418:G419"/>
    <mergeCell ref="H418:L419"/>
    <mergeCell ref="B452:G459"/>
    <mergeCell ref="H452:L459"/>
    <mergeCell ref="B460:G461"/>
    <mergeCell ref="H460:L461"/>
    <mergeCell ref="B462:L462"/>
    <mergeCell ref="B463:G470"/>
    <mergeCell ref="H463:L470"/>
    <mergeCell ref="B439:G440"/>
    <mergeCell ref="H439:L440"/>
    <mergeCell ref="B441:L441"/>
    <mergeCell ref="B442:G449"/>
    <mergeCell ref="H442:L449"/>
    <mergeCell ref="B450:G451"/>
    <mergeCell ref="H450:L451"/>
    <mergeCell ref="B483:G490"/>
    <mergeCell ref="H483:L490"/>
    <mergeCell ref="B491:G492"/>
    <mergeCell ref="H491:L492"/>
    <mergeCell ref="B493:L493"/>
    <mergeCell ref="B494:G501"/>
    <mergeCell ref="H494:L501"/>
    <mergeCell ref="B471:G472"/>
    <mergeCell ref="H471:L472"/>
    <mergeCell ref="B473:G480"/>
    <mergeCell ref="H473:L480"/>
    <mergeCell ref="B481:G482"/>
    <mergeCell ref="H481:L482"/>
    <mergeCell ref="B514:G521"/>
    <mergeCell ref="H514:L521"/>
    <mergeCell ref="B522:G523"/>
    <mergeCell ref="H522:L523"/>
    <mergeCell ref="B524:L524"/>
    <mergeCell ref="B525:G532"/>
    <mergeCell ref="H525:L532"/>
    <mergeCell ref="B502:G503"/>
    <mergeCell ref="H502:L503"/>
    <mergeCell ref="B504:G511"/>
    <mergeCell ref="H504:L511"/>
    <mergeCell ref="B512:G513"/>
    <mergeCell ref="H512:L513"/>
    <mergeCell ref="B545:G552"/>
    <mergeCell ref="H545:L552"/>
    <mergeCell ref="B553:G554"/>
    <mergeCell ref="H553:L554"/>
    <mergeCell ref="B555:G562"/>
    <mergeCell ref="H555:L562"/>
    <mergeCell ref="B533:G534"/>
    <mergeCell ref="H533:L534"/>
    <mergeCell ref="B535:G542"/>
    <mergeCell ref="H535:L542"/>
    <mergeCell ref="B543:G544"/>
    <mergeCell ref="H543:L544"/>
    <mergeCell ref="B582:L582"/>
    <mergeCell ref="B583:G596"/>
    <mergeCell ref="H583:L596"/>
    <mergeCell ref="B597:G598"/>
    <mergeCell ref="H597:L598"/>
    <mergeCell ref="B599:L599"/>
    <mergeCell ref="B563:G564"/>
    <mergeCell ref="H563:L564"/>
    <mergeCell ref="B565:L565"/>
    <mergeCell ref="B566:G579"/>
    <mergeCell ref="H566:L579"/>
    <mergeCell ref="B580:G581"/>
    <mergeCell ref="H580:L581"/>
    <mergeCell ref="B625:G626"/>
    <mergeCell ref="H625:L626"/>
    <mergeCell ref="B627:G634"/>
    <mergeCell ref="H627:L634"/>
    <mergeCell ref="B635:G636"/>
    <mergeCell ref="H635:L636"/>
    <mergeCell ref="B600:G613"/>
    <mergeCell ref="H600:L613"/>
    <mergeCell ref="B614:G615"/>
    <mergeCell ref="H614:L615"/>
    <mergeCell ref="B616:L616"/>
    <mergeCell ref="B617:G624"/>
    <mergeCell ref="H617:L624"/>
    <mergeCell ref="B656:G657"/>
    <mergeCell ref="H656:L657"/>
    <mergeCell ref="B658:G665"/>
    <mergeCell ref="H658:L665"/>
    <mergeCell ref="B666:G667"/>
    <mergeCell ref="H666:L667"/>
    <mergeCell ref="B637:G644"/>
    <mergeCell ref="H637:L644"/>
    <mergeCell ref="B645:G646"/>
    <mergeCell ref="H645:L646"/>
    <mergeCell ref="B647:L647"/>
    <mergeCell ref="B648:G655"/>
    <mergeCell ref="H648:L655"/>
    <mergeCell ref="B687:G688"/>
    <mergeCell ref="H687:L688"/>
    <mergeCell ref="B689:G696"/>
    <mergeCell ref="H689:L696"/>
    <mergeCell ref="B697:G698"/>
    <mergeCell ref="H697:L698"/>
    <mergeCell ref="B668:L668"/>
    <mergeCell ref="B669:G676"/>
    <mergeCell ref="H669:L676"/>
    <mergeCell ref="B677:G678"/>
    <mergeCell ref="H677:L678"/>
    <mergeCell ref="B679:G686"/>
    <mergeCell ref="H679:L686"/>
    <mergeCell ref="B711:G718"/>
    <mergeCell ref="H711:L718"/>
    <mergeCell ref="B719:G720"/>
    <mergeCell ref="H719:L720"/>
    <mergeCell ref="B721:L721"/>
    <mergeCell ref="B699:L699"/>
    <mergeCell ref="B700:G707"/>
    <mergeCell ref="H700:L707"/>
    <mergeCell ref="B708:G709"/>
    <mergeCell ref="H708:L709"/>
    <mergeCell ref="B710:L710"/>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436DE1-A48A-47FE-A2CD-AC42885B95FB}">
  <dimension ref="B1:L95"/>
  <sheetViews>
    <sheetView view="pageBreakPreview" zoomScale="85" zoomScaleNormal="100" zoomScaleSheetLayoutView="85" zoomScalePageLayoutView="110" workbookViewId="0">
      <selection activeCell="P21" sqref="P21"/>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7" style="126" customWidth="1"/>
    <col min="14" max="16384" width="11.42578125" style="126"/>
  </cols>
  <sheetData>
    <row r="1" spans="2:12" ht="27.75" customHeight="1" x14ac:dyDescent="0.25">
      <c r="B1" s="1013" t="s">
        <v>328</v>
      </c>
      <c r="C1" s="1014"/>
      <c r="D1" s="1014"/>
      <c r="E1" s="1014"/>
      <c r="F1" s="1014"/>
      <c r="G1" s="1014"/>
      <c r="H1" s="1014"/>
      <c r="I1" s="1014"/>
      <c r="J1" s="1014"/>
      <c r="K1" s="1014"/>
      <c r="L1" s="1015"/>
    </row>
    <row r="2" spans="2:12" ht="11.25" customHeight="1" x14ac:dyDescent="0.25">
      <c r="B2" s="1016"/>
      <c r="C2" s="1017"/>
      <c r="D2" s="1017"/>
      <c r="E2" s="1017"/>
      <c r="F2" s="1017"/>
      <c r="G2" s="1017"/>
      <c r="H2" s="1017"/>
      <c r="I2" s="1017"/>
      <c r="J2" s="1017"/>
      <c r="K2" s="1017"/>
      <c r="L2" s="1018"/>
    </row>
    <row r="3" spans="2:12" ht="24.95" customHeight="1" x14ac:dyDescent="0.25">
      <c r="B3" s="1019" t="s">
        <v>374</v>
      </c>
      <c r="C3" s="1020"/>
      <c r="D3" s="1020"/>
      <c r="E3" s="1021"/>
      <c r="F3" s="153">
        <v>44083</v>
      </c>
      <c r="G3" s="1019" t="s">
        <v>375</v>
      </c>
      <c r="H3" s="1020"/>
      <c r="I3" s="1021"/>
      <c r="J3" s="1090">
        <v>44089</v>
      </c>
      <c r="K3" s="1020"/>
      <c r="L3" s="1021"/>
    </row>
    <row r="4" spans="2:12" ht="24.95" customHeight="1" x14ac:dyDescent="0.25">
      <c r="B4" s="1162" t="s">
        <v>326</v>
      </c>
      <c r="C4" s="1026"/>
      <c r="D4" s="1026"/>
      <c r="E4" s="1026"/>
      <c r="F4" s="1026"/>
      <c r="G4" s="1027"/>
      <c r="H4" s="1163" t="s">
        <v>591</v>
      </c>
      <c r="I4" s="1164"/>
      <c r="J4" s="192" t="s">
        <v>2</v>
      </c>
      <c r="K4" s="1031" t="s">
        <v>0</v>
      </c>
      <c r="L4" s="1032"/>
    </row>
    <row r="5" spans="2:12" ht="24.95" customHeight="1" x14ac:dyDescent="0.25">
      <c r="B5" s="1158"/>
      <c r="C5" s="1029"/>
      <c r="D5" s="1029"/>
      <c r="E5" s="1029"/>
      <c r="F5" s="1029"/>
      <c r="G5" s="1030"/>
      <c r="H5" s="1159" t="s">
        <v>592</v>
      </c>
      <c r="I5" s="1160"/>
      <c r="J5" s="192">
        <v>2</v>
      </c>
      <c r="K5" s="1031" t="s">
        <v>376</v>
      </c>
      <c r="L5" s="1032"/>
    </row>
    <row r="6" spans="2:12" ht="24.95" customHeight="1" thickBot="1" x14ac:dyDescent="0.3">
      <c r="B6" s="1026" t="s">
        <v>768</v>
      </c>
      <c r="C6" s="1026"/>
      <c r="D6" s="1026"/>
      <c r="E6" s="1026"/>
      <c r="F6" s="1026"/>
      <c r="G6" s="1026"/>
      <c r="H6" s="1026"/>
      <c r="I6" s="1026"/>
      <c r="J6" s="1026"/>
      <c r="K6" s="1026"/>
      <c r="L6" s="1161"/>
    </row>
    <row r="7" spans="2:12" x14ac:dyDescent="0.25">
      <c r="B7" s="995" t="s">
        <v>547</v>
      </c>
      <c r="C7" s="996"/>
      <c r="D7" s="996"/>
      <c r="E7" s="996"/>
      <c r="F7" s="996"/>
      <c r="G7" s="997"/>
      <c r="H7" s="995" t="s">
        <v>548</v>
      </c>
      <c r="I7" s="996"/>
      <c r="J7" s="996"/>
      <c r="K7" s="996"/>
      <c r="L7" s="997"/>
    </row>
    <row r="8" spans="2:12" x14ac:dyDescent="0.25">
      <c r="B8" s="998"/>
      <c r="C8" s="999"/>
      <c r="D8" s="999"/>
      <c r="E8" s="999"/>
      <c r="F8" s="999"/>
      <c r="G8" s="1000"/>
      <c r="H8" s="998"/>
      <c r="I8" s="999"/>
      <c r="J8" s="999"/>
      <c r="K8" s="999"/>
      <c r="L8" s="1000"/>
    </row>
    <row r="9" spans="2:12" x14ac:dyDescent="0.25">
      <c r="B9" s="998"/>
      <c r="C9" s="999"/>
      <c r="D9" s="999"/>
      <c r="E9" s="999"/>
      <c r="F9" s="999"/>
      <c r="G9" s="1000"/>
      <c r="H9" s="998"/>
      <c r="I9" s="999"/>
      <c r="J9" s="999"/>
      <c r="K9" s="999"/>
      <c r="L9" s="1000"/>
    </row>
    <row r="10" spans="2:12" x14ac:dyDescent="0.25">
      <c r="B10" s="998"/>
      <c r="C10" s="999"/>
      <c r="D10" s="999"/>
      <c r="E10" s="999"/>
      <c r="F10" s="999"/>
      <c r="G10" s="1000"/>
      <c r="H10" s="998"/>
      <c r="I10" s="999"/>
      <c r="J10" s="999"/>
      <c r="K10" s="999"/>
      <c r="L10" s="1000"/>
    </row>
    <row r="11" spans="2:12" x14ac:dyDescent="0.25">
      <c r="B11" s="998"/>
      <c r="C11" s="999"/>
      <c r="D11" s="999"/>
      <c r="E11" s="999"/>
      <c r="F11" s="999"/>
      <c r="G11" s="1000"/>
      <c r="H11" s="998"/>
      <c r="I11" s="999"/>
      <c r="J11" s="999"/>
      <c r="K11" s="999"/>
      <c r="L11" s="1000"/>
    </row>
    <row r="12" spans="2:12" x14ac:dyDescent="0.25">
      <c r="B12" s="998"/>
      <c r="C12" s="999"/>
      <c r="D12" s="999"/>
      <c r="E12" s="999"/>
      <c r="F12" s="999"/>
      <c r="G12" s="1000"/>
      <c r="H12" s="998"/>
      <c r="I12" s="999"/>
      <c r="J12" s="999"/>
      <c r="K12" s="999"/>
      <c r="L12" s="1000"/>
    </row>
    <row r="13" spans="2:12" x14ac:dyDescent="0.25">
      <c r="B13" s="998"/>
      <c r="C13" s="999"/>
      <c r="D13" s="999"/>
      <c r="E13" s="999"/>
      <c r="F13" s="999"/>
      <c r="G13" s="1000"/>
      <c r="H13" s="998"/>
      <c r="I13" s="999"/>
      <c r="J13" s="999"/>
      <c r="K13" s="999"/>
      <c r="L13" s="1000"/>
    </row>
    <row r="14" spans="2:12" x14ac:dyDescent="0.25">
      <c r="B14" s="998"/>
      <c r="C14" s="999"/>
      <c r="D14" s="999"/>
      <c r="E14" s="999"/>
      <c r="F14" s="999"/>
      <c r="G14" s="1000"/>
      <c r="H14" s="998"/>
      <c r="I14" s="999"/>
      <c r="J14" s="999"/>
      <c r="K14" s="999"/>
      <c r="L14" s="1000"/>
    </row>
    <row r="15" spans="2:12" x14ac:dyDescent="0.25">
      <c r="B15" s="998"/>
      <c r="C15" s="999"/>
      <c r="D15" s="999"/>
      <c r="E15" s="999"/>
      <c r="F15" s="999"/>
      <c r="G15" s="1000"/>
      <c r="H15" s="998"/>
      <c r="I15" s="999"/>
      <c r="J15" s="999"/>
      <c r="K15" s="999"/>
      <c r="L15" s="1000"/>
    </row>
    <row r="16" spans="2:12" x14ac:dyDescent="0.25">
      <c r="B16" s="998"/>
      <c r="C16" s="999"/>
      <c r="D16" s="999"/>
      <c r="E16" s="999"/>
      <c r="F16" s="999"/>
      <c r="G16" s="1000"/>
      <c r="H16" s="998"/>
      <c r="I16" s="999"/>
      <c r="J16" s="999"/>
      <c r="K16" s="999"/>
      <c r="L16" s="1000"/>
    </row>
    <row r="17" spans="2:12" x14ac:dyDescent="0.25">
      <c r="B17" s="998"/>
      <c r="C17" s="999"/>
      <c r="D17" s="999"/>
      <c r="E17" s="999"/>
      <c r="F17" s="999"/>
      <c r="G17" s="1000"/>
      <c r="H17" s="998"/>
      <c r="I17" s="999"/>
      <c r="J17" s="999"/>
      <c r="K17" s="999"/>
      <c r="L17" s="1000"/>
    </row>
    <row r="18" spans="2:12" x14ac:dyDescent="0.25">
      <c r="B18" s="998"/>
      <c r="C18" s="999"/>
      <c r="D18" s="999"/>
      <c r="E18" s="999"/>
      <c r="F18" s="999"/>
      <c r="G18" s="1000"/>
      <c r="H18" s="998"/>
      <c r="I18" s="999"/>
      <c r="J18" s="999"/>
      <c r="K18" s="999"/>
      <c r="L18" s="1000"/>
    </row>
    <row r="19" spans="2:12" x14ac:dyDescent="0.25">
      <c r="B19" s="998"/>
      <c r="C19" s="999"/>
      <c r="D19" s="999"/>
      <c r="E19" s="999"/>
      <c r="F19" s="999"/>
      <c r="G19" s="1000"/>
      <c r="H19" s="998"/>
      <c r="I19" s="999"/>
      <c r="J19" s="999"/>
      <c r="K19" s="999"/>
      <c r="L19" s="1000"/>
    </row>
    <row r="20" spans="2:12" x14ac:dyDescent="0.25">
      <c r="B20" s="998"/>
      <c r="C20" s="999"/>
      <c r="D20" s="999"/>
      <c r="E20" s="999"/>
      <c r="F20" s="999"/>
      <c r="G20" s="1000"/>
      <c r="H20" s="998"/>
      <c r="I20" s="999"/>
      <c r="J20" s="999"/>
      <c r="K20" s="999"/>
      <c r="L20" s="1000"/>
    </row>
    <row r="21" spans="2:12" ht="15" customHeight="1" x14ac:dyDescent="0.25">
      <c r="B21" s="1146">
        <v>1</v>
      </c>
      <c r="C21" s="1147"/>
      <c r="D21" s="1147"/>
      <c r="E21" s="1147"/>
      <c r="F21" s="1147"/>
      <c r="G21" s="1148"/>
      <c r="H21" s="1146">
        <v>2</v>
      </c>
      <c r="I21" s="1147"/>
      <c r="J21" s="1147"/>
      <c r="K21" s="1147"/>
      <c r="L21" s="1148"/>
    </row>
    <row r="22" spans="2:12" ht="15.75" thickBot="1" x14ac:dyDescent="0.3">
      <c r="B22" s="1149"/>
      <c r="C22" s="1150"/>
      <c r="D22" s="1150"/>
      <c r="E22" s="1150"/>
      <c r="F22" s="1150"/>
      <c r="G22" s="1151"/>
      <c r="H22" s="1149"/>
      <c r="I22" s="1150"/>
      <c r="J22" s="1150"/>
      <c r="K22" s="1150"/>
      <c r="L22" s="1151"/>
    </row>
    <row r="23" spans="2:12" ht="13.5" hidden="1" customHeight="1" thickBot="1" x14ac:dyDescent="0.3">
      <c r="B23" s="1149"/>
      <c r="C23" s="1150"/>
      <c r="D23" s="1150"/>
      <c r="E23" s="1150"/>
      <c r="F23" s="1150"/>
      <c r="G23" s="1151"/>
      <c r="H23" s="1149"/>
      <c r="I23" s="1150"/>
      <c r="J23" s="1150"/>
      <c r="K23" s="1150"/>
      <c r="L23" s="1151"/>
    </row>
    <row r="24" spans="2:12" ht="52.5" customHeight="1" thickBot="1" x14ac:dyDescent="0.3">
      <c r="B24" s="1170" t="s">
        <v>1269</v>
      </c>
      <c r="C24" s="1144"/>
      <c r="D24" s="1144"/>
      <c r="E24" s="1144"/>
      <c r="F24" s="1144"/>
      <c r="G24" s="1144"/>
      <c r="H24" s="1144"/>
      <c r="I24" s="1144"/>
      <c r="J24" s="1144"/>
      <c r="K24" s="1144"/>
      <c r="L24" s="1145"/>
    </row>
    <row r="25" spans="2:12" ht="14.25" customHeight="1" x14ac:dyDescent="0.25">
      <c r="B25" s="995" t="s">
        <v>547</v>
      </c>
      <c r="C25" s="996"/>
      <c r="D25" s="996"/>
      <c r="E25" s="996"/>
      <c r="F25" s="996"/>
      <c r="G25" s="997"/>
      <c r="H25" s="995" t="s">
        <v>548</v>
      </c>
      <c r="I25" s="996"/>
      <c r="J25" s="996"/>
      <c r="K25" s="996"/>
      <c r="L25" s="997"/>
    </row>
    <row r="26" spans="2:12" ht="13.5" customHeight="1" x14ac:dyDescent="0.25">
      <c r="B26" s="998"/>
      <c r="C26" s="999"/>
      <c r="D26" s="999"/>
      <c r="E26" s="999"/>
      <c r="F26" s="999"/>
      <c r="G26" s="1000"/>
      <c r="H26" s="998"/>
      <c r="I26" s="999"/>
      <c r="J26" s="999"/>
      <c r="K26" s="999"/>
      <c r="L26" s="1000"/>
    </row>
    <row r="27" spans="2:12" ht="13.5" customHeight="1" x14ac:dyDescent="0.25">
      <c r="B27" s="998"/>
      <c r="C27" s="999"/>
      <c r="D27" s="999"/>
      <c r="E27" s="999"/>
      <c r="F27" s="999"/>
      <c r="G27" s="1000"/>
      <c r="H27" s="998"/>
      <c r="I27" s="999"/>
      <c r="J27" s="999"/>
      <c r="K27" s="999"/>
      <c r="L27" s="1000"/>
    </row>
    <row r="28" spans="2:12" ht="12" customHeight="1" x14ac:dyDescent="0.25">
      <c r="B28" s="998"/>
      <c r="C28" s="999"/>
      <c r="D28" s="999"/>
      <c r="E28" s="999"/>
      <c r="F28" s="999"/>
      <c r="G28" s="1000"/>
      <c r="H28" s="998"/>
      <c r="I28" s="999"/>
      <c r="J28" s="999"/>
      <c r="K28" s="999"/>
      <c r="L28" s="1000"/>
    </row>
    <row r="29" spans="2:12" ht="12" customHeight="1" x14ac:dyDescent="0.25">
      <c r="B29" s="998"/>
      <c r="C29" s="999"/>
      <c r="D29" s="999"/>
      <c r="E29" s="999"/>
      <c r="F29" s="999"/>
      <c r="G29" s="1000"/>
      <c r="H29" s="998"/>
      <c r="I29" s="999"/>
      <c r="J29" s="999"/>
      <c r="K29" s="999"/>
      <c r="L29" s="1000"/>
    </row>
    <row r="30" spans="2:12" ht="12" customHeight="1" x14ac:dyDescent="0.25">
      <c r="B30" s="998"/>
      <c r="C30" s="999"/>
      <c r="D30" s="999"/>
      <c r="E30" s="999"/>
      <c r="F30" s="999"/>
      <c r="G30" s="1000"/>
      <c r="H30" s="998"/>
      <c r="I30" s="999"/>
      <c r="J30" s="999"/>
      <c r="K30" s="999"/>
      <c r="L30" s="1000"/>
    </row>
    <row r="31" spans="2:12" ht="14.25" customHeight="1" x14ac:dyDescent="0.25">
      <c r="B31" s="998"/>
      <c r="C31" s="999"/>
      <c r="D31" s="999"/>
      <c r="E31" s="999"/>
      <c r="F31" s="999"/>
      <c r="G31" s="1000"/>
      <c r="H31" s="998"/>
      <c r="I31" s="999"/>
      <c r="J31" s="999"/>
      <c r="K31" s="999"/>
      <c r="L31" s="1000"/>
    </row>
    <row r="32" spans="2:12" ht="16.5" customHeight="1" x14ac:dyDescent="0.25">
      <c r="B32" s="998"/>
      <c r="C32" s="999"/>
      <c r="D32" s="999"/>
      <c r="E32" s="999"/>
      <c r="F32" s="999"/>
      <c r="G32" s="1000"/>
      <c r="H32" s="998"/>
      <c r="I32" s="999"/>
      <c r="J32" s="999"/>
      <c r="K32" s="999"/>
      <c r="L32" s="1000"/>
    </row>
    <row r="33" spans="2:12" ht="12.75" customHeight="1" x14ac:dyDescent="0.25">
      <c r="B33" s="998"/>
      <c r="C33" s="999"/>
      <c r="D33" s="999"/>
      <c r="E33" s="999"/>
      <c r="F33" s="999"/>
      <c r="G33" s="1000"/>
      <c r="H33" s="998"/>
      <c r="I33" s="999"/>
      <c r="J33" s="999"/>
      <c r="K33" s="999"/>
      <c r="L33" s="1000"/>
    </row>
    <row r="34" spans="2:12" ht="12.75" customHeight="1" x14ac:dyDescent="0.25">
      <c r="B34" s="998"/>
      <c r="C34" s="999"/>
      <c r="D34" s="999"/>
      <c r="E34" s="999"/>
      <c r="F34" s="999"/>
      <c r="G34" s="1000"/>
      <c r="H34" s="998"/>
      <c r="I34" s="999"/>
      <c r="J34" s="999"/>
      <c r="K34" s="999"/>
      <c r="L34" s="1000"/>
    </row>
    <row r="35" spans="2:12" ht="13.5" customHeight="1" x14ac:dyDescent="0.25">
      <c r="B35" s="998"/>
      <c r="C35" s="999"/>
      <c r="D35" s="999"/>
      <c r="E35" s="999"/>
      <c r="F35" s="999"/>
      <c r="G35" s="1000"/>
      <c r="H35" s="998"/>
      <c r="I35" s="999"/>
      <c r="J35" s="999"/>
      <c r="K35" s="999"/>
      <c r="L35" s="1000"/>
    </row>
    <row r="36" spans="2:12" ht="12" customHeight="1" x14ac:dyDescent="0.25">
      <c r="B36" s="998"/>
      <c r="C36" s="999"/>
      <c r="D36" s="999"/>
      <c r="E36" s="999"/>
      <c r="F36" s="999"/>
      <c r="G36" s="1000"/>
      <c r="H36" s="998"/>
      <c r="I36" s="999"/>
      <c r="J36" s="999"/>
      <c r="K36" s="999"/>
      <c r="L36" s="1000"/>
    </row>
    <row r="37" spans="2:12" ht="11.25" customHeight="1" x14ac:dyDescent="0.25">
      <c r="B37" s="998"/>
      <c r="C37" s="999"/>
      <c r="D37" s="999"/>
      <c r="E37" s="999"/>
      <c r="F37" s="999"/>
      <c r="G37" s="1000"/>
      <c r="H37" s="998"/>
      <c r="I37" s="999"/>
      <c r="J37" s="999"/>
      <c r="K37" s="999"/>
      <c r="L37" s="1000"/>
    </row>
    <row r="38" spans="2:12" ht="18.75" customHeight="1" x14ac:dyDescent="0.25">
      <c r="B38" s="998"/>
      <c r="C38" s="999"/>
      <c r="D38" s="999"/>
      <c r="E38" s="999"/>
      <c r="F38" s="999"/>
      <c r="G38" s="1000"/>
      <c r="H38" s="998"/>
      <c r="I38" s="999"/>
      <c r="J38" s="999"/>
      <c r="K38" s="999"/>
      <c r="L38" s="1000"/>
    </row>
    <row r="39" spans="2:12" ht="15" customHeight="1" x14ac:dyDescent="0.25">
      <c r="B39" s="1146">
        <v>3</v>
      </c>
      <c r="C39" s="1147"/>
      <c r="D39" s="1147"/>
      <c r="E39" s="1147"/>
      <c r="F39" s="1147"/>
      <c r="G39" s="1148"/>
      <c r="H39" s="1146">
        <v>4</v>
      </c>
      <c r="I39" s="1147"/>
      <c r="J39" s="1147"/>
      <c r="K39" s="1147"/>
      <c r="L39" s="1148"/>
    </row>
    <row r="40" spans="2:12" ht="15.75" thickBot="1" x14ac:dyDescent="0.3">
      <c r="B40" s="1149"/>
      <c r="C40" s="1150"/>
      <c r="D40" s="1150"/>
      <c r="E40" s="1150"/>
      <c r="F40" s="1150"/>
      <c r="G40" s="1151"/>
      <c r="H40" s="1149"/>
      <c r="I40" s="1150"/>
      <c r="J40" s="1150"/>
      <c r="K40" s="1150"/>
      <c r="L40" s="1151"/>
    </row>
    <row r="41" spans="2:12" ht="33" customHeight="1" thickBot="1" x14ac:dyDescent="0.3">
      <c r="B41" s="1170" t="s">
        <v>1270</v>
      </c>
      <c r="C41" s="1144"/>
      <c r="D41" s="1144"/>
      <c r="E41" s="1144"/>
      <c r="F41" s="1144"/>
      <c r="G41" s="1144"/>
      <c r="H41" s="1144"/>
      <c r="I41" s="1144"/>
      <c r="J41" s="1144"/>
      <c r="K41" s="1144"/>
      <c r="L41" s="1145"/>
    </row>
    <row r="42" spans="2:12" x14ac:dyDescent="0.25">
      <c r="B42" s="995" t="s">
        <v>547</v>
      </c>
      <c r="C42" s="996"/>
      <c r="D42" s="996"/>
      <c r="E42" s="996"/>
      <c r="F42" s="996"/>
      <c r="G42" s="997"/>
      <c r="H42" s="995" t="s">
        <v>548</v>
      </c>
      <c r="I42" s="996"/>
      <c r="J42" s="996"/>
      <c r="K42" s="996"/>
      <c r="L42" s="997"/>
    </row>
    <row r="43" spans="2:12" x14ac:dyDescent="0.25">
      <c r="B43" s="998"/>
      <c r="C43" s="999"/>
      <c r="D43" s="999"/>
      <c r="E43" s="999"/>
      <c r="F43" s="999"/>
      <c r="G43" s="1000"/>
      <c r="H43" s="998"/>
      <c r="I43" s="999"/>
      <c r="J43" s="999"/>
      <c r="K43" s="999"/>
      <c r="L43" s="1000"/>
    </row>
    <row r="44" spans="2:12" x14ac:dyDescent="0.25">
      <c r="B44" s="998"/>
      <c r="C44" s="999"/>
      <c r="D44" s="999"/>
      <c r="E44" s="999"/>
      <c r="F44" s="999"/>
      <c r="G44" s="1000"/>
      <c r="H44" s="998"/>
      <c r="I44" s="999"/>
      <c r="J44" s="999"/>
      <c r="K44" s="999"/>
      <c r="L44" s="1000"/>
    </row>
    <row r="45" spans="2:12" x14ac:dyDescent="0.25">
      <c r="B45" s="998"/>
      <c r="C45" s="999"/>
      <c r="D45" s="999"/>
      <c r="E45" s="999"/>
      <c r="F45" s="999"/>
      <c r="G45" s="1000"/>
      <c r="H45" s="998"/>
      <c r="I45" s="999"/>
      <c r="J45" s="999"/>
      <c r="K45" s="999"/>
      <c r="L45" s="1000"/>
    </row>
    <row r="46" spans="2:12" x14ac:dyDescent="0.25">
      <c r="B46" s="998"/>
      <c r="C46" s="999"/>
      <c r="D46" s="999"/>
      <c r="E46" s="999"/>
      <c r="F46" s="999"/>
      <c r="G46" s="1000"/>
      <c r="H46" s="998"/>
      <c r="I46" s="999"/>
      <c r="J46" s="999"/>
      <c r="K46" s="999"/>
      <c r="L46" s="1000"/>
    </row>
    <row r="47" spans="2:12" x14ac:dyDescent="0.25">
      <c r="B47" s="998"/>
      <c r="C47" s="999"/>
      <c r="D47" s="999"/>
      <c r="E47" s="999"/>
      <c r="F47" s="999"/>
      <c r="G47" s="1000"/>
      <c r="H47" s="998"/>
      <c r="I47" s="999"/>
      <c r="J47" s="999"/>
      <c r="K47" s="999"/>
      <c r="L47" s="1000"/>
    </row>
    <row r="48" spans="2:12" x14ac:dyDescent="0.25">
      <c r="B48" s="998"/>
      <c r="C48" s="999"/>
      <c r="D48" s="999"/>
      <c r="E48" s="999"/>
      <c r="F48" s="999"/>
      <c r="G48" s="1000"/>
      <c r="H48" s="998"/>
      <c r="I48" s="999"/>
      <c r="J48" s="999"/>
      <c r="K48" s="999"/>
      <c r="L48" s="1000"/>
    </row>
    <row r="49" spans="2:12" x14ac:dyDescent="0.25">
      <c r="B49" s="998"/>
      <c r="C49" s="999"/>
      <c r="D49" s="999"/>
      <c r="E49" s="999"/>
      <c r="F49" s="999"/>
      <c r="G49" s="1000"/>
      <c r="H49" s="998"/>
      <c r="I49" s="999"/>
      <c r="J49" s="999"/>
      <c r="K49" s="999"/>
      <c r="L49" s="1000"/>
    </row>
    <row r="50" spans="2:12" x14ac:dyDescent="0.25">
      <c r="B50" s="998"/>
      <c r="C50" s="999"/>
      <c r="D50" s="999"/>
      <c r="E50" s="999"/>
      <c r="F50" s="999"/>
      <c r="G50" s="1000"/>
      <c r="H50" s="998"/>
      <c r="I50" s="999"/>
      <c r="J50" s="999"/>
      <c r="K50" s="999"/>
      <c r="L50" s="1000"/>
    </row>
    <row r="51" spans="2:12" x14ac:dyDescent="0.25">
      <c r="B51" s="998"/>
      <c r="C51" s="999"/>
      <c r="D51" s="999"/>
      <c r="E51" s="999"/>
      <c r="F51" s="999"/>
      <c r="G51" s="1000"/>
      <c r="H51" s="998"/>
      <c r="I51" s="999"/>
      <c r="J51" s="999"/>
      <c r="K51" s="999"/>
      <c r="L51" s="1000"/>
    </row>
    <row r="52" spans="2:12" x14ac:dyDescent="0.25">
      <c r="B52" s="998"/>
      <c r="C52" s="999"/>
      <c r="D52" s="999"/>
      <c r="E52" s="999"/>
      <c r="F52" s="999"/>
      <c r="G52" s="1000"/>
      <c r="H52" s="998"/>
      <c r="I52" s="999"/>
      <c r="J52" s="999"/>
      <c r="K52" s="999"/>
      <c r="L52" s="1000"/>
    </row>
    <row r="53" spans="2:12" x14ac:dyDescent="0.25">
      <c r="B53" s="998"/>
      <c r="C53" s="999"/>
      <c r="D53" s="999"/>
      <c r="E53" s="999"/>
      <c r="F53" s="999"/>
      <c r="G53" s="1000"/>
      <c r="H53" s="998"/>
      <c r="I53" s="999"/>
      <c r="J53" s="999"/>
      <c r="K53" s="999"/>
      <c r="L53" s="1000"/>
    </row>
    <row r="54" spans="2:12" x14ac:dyDescent="0.25">
      <c r="B54" s="998"/>
      <c r="C54" s="999"/>
      <c r="D54" s="999"/>
      <c r="E54" s="999"/>
      <c r="F54" s="999"/>
      <c r="G54" s="1000"/>
      <c r="H54" s="998"/>
      <c r="I54" s="999"/>
      <c r="J54" s="999"/>
      <c r="K54" s="999"/>
      <c r="L54" s="1000"/>
    </row>
    <row r="55" spans="2:12" x14ac:dyDescent="0.25">
      <c r="B55" s="998"/>
      <c r="C55" s="999"/>
      <c r="D55" s="999"/>
      <c r="E55" s="999"/>
      <c r="F55" s="999"/>
      <c r="G55" s="1000"/>
      <c r="H55" s="998"/>
      <c r="I55" s="999"/>
      <c r="J55" s="999"/>
      <c r="K55" s="999"/>
      <c r="L55" s="1000"/>
    </row>
    <row r="56" spans="2:12" ht="17.25" customHeight="1" x14ac:dyDescent="0.25">
      <c r="B56" s="1146">
        <v>5</v>
      </c>
      <c r="C56" s="1147"/>
      <c r="D56" s="1147"/>
      <c r="E56" s="1147"/>
      <c r="F56" s="1147"/>
      <c r="G56" s="1148"/>
      <c r="H56" s="1146">
        <v>6</v>
      </c>
      <c r="I56" s="1147"/>
      <c r="J56" s="1147"/>
      <c r="K56" s="1147"/>
      <c r="L56" s="1148"/>
    </row>
    <row r="57" spans="2:12" ht="8.25" customHeight="1" thickBot="1" x14ac:dyDescent="0.3">
      <c r="B57" s="1149"/>
      <c r="C57" s="1150"/>
      <c r="D57" s="1150"/>
      <c r="E57" s="1150"/>
      <c r="F57" s="1150"/>
      <c r="G57" s="1151"/>
      <c r="H57" s="1149"/>
      <c r="I57" s="1150"/>
      <c r="J57" s="1150"/>
      <c r="K57" s="1150"/>
      <c r="L57" s="1151"/>
    </row>
    <row r="58" spans="2:12" ht="45.75" customHeight="1" thickBot="1" x14ac:dyDescent="0.3">
      <c r="B58" s="1186" t="s">
        <v>1271</v>
      </c>
      <c r="C58" s="1178"/>
      <c r="D58" s="1178"/>
      <c r="E58" s="1178"/>
      <c r="F58" s="1178"/>
      <c r="G58" s="1178"/>
      <c r="H58" s="1178"/>
      <c r="I58" s="1178"/>
      <c r="J58" s="1178"/>
      <c r="K58" s="1178"/>
      <c r="L58" s="1179"/>
    </row>
    <row r="59" spans="2:12" x14ac:dyDescent="0.25">
      <c r="B59" s="998"/>
      <c r="C59" s="999"/>
      <c r="D59" s="999"/>
      <c r="E59" s="999"/>
      <c r="F59" s="999"/>
      <c r="G59" s="1000"/>
      <c r="H59" s="998"/>
      <c r="I59" s="999"/>
      <c r="J59" s="999"/>
      <c r="K59" s="999"/>
      <c r="L59" s="1000"/>
    </row>
    <row r="60" spans="2:12" x14ac:dyDescent="0.25">
      <c r="B60" s="998"/>
      <c r="C60" s="999"/>
      <c r="D60" s="999"/>
      <c r="E60" s="999"/>
      <c r="F60" s="999"/>
      <c r="G60" s="1000"/>
      <c r="H60" s="998"/>
      <c r="I60" s="999"/>
      <c r="J60" s="999"/>
      <c r="K60" s="999"/>
      <c r="L60" s="1000"/>
    </row>
    <row r="61" spans="2:12" x14ac:dyDescent="0.25">
      <c r="B61" s="998"/>
      <c r="C61" s="999"/>
      <c r="D61" s="999"/>
      <c r="E61" s="999"/>
      <c r="F61" s="999"/>
      <c r="G61" s="1000"/>
      <c r="H61" s="998"/>
      <c r="I61" s="999"/>
      <c r="J61" s="999"/>
      <c r="K61" s="999"/>
      <c r="L61" s="1000"/>
    </row>
    <row r="62" spans="2:12" x14ac:dyDescent="0.25">
      <c r="B62" s="998"/>
      <c r="C62" s="999"/>
      <c r="D62" s="999"/>
      <c r="E62" s="999"/>
      <c r="F62" s="999"/>
      <c r="G62" s="1000"/>
      <c r="H62" s="998"/>
      <c r="I62" s="999"/>
      <c r="J62" s="999"/>
      <c r="K62" s="999"/>
      <c r="L62" s="1000"/>
    </row>
    <row r="63" spans="2:12" x14ac:dyDescent="0.25">
      <c r="B63" s="998"/>
      <c r="C63" s="999"/>
      <c r="D63" s="999"/>
      <c r="E63" s="999"/>
      <c r="F63" s="999"/>
      <c r="G63" s="1000"/>
      <c r="H63" s="998"/>
      <c r="I63" s="999"/>
      <c r="J63" s="999"/>
      <c r="K63" s="999"/>
      <c r="L63" s="1000"/>
    </row>
    <row r="64" spans="2:12" x14ac:dyDescent="0.25">
      <c r="B64" s="998"/>
      <c r="C64" s="999"/>
      <c r="D64" s="999"/>
      <c r="E64" s="999"/>
      <c r="F64" s="999"/>
      <c r="G64" s="1000"/>
      <c r="H64" s="998"/>
      <c r="I64" s="999"/>
      <c r="J64" s="999"/>
      <c r="K64" s="999"/>
      <c r="L64" s="1000"/>
    </row>
    <row r="65" spans="2:12" x14ac:dyDescent="0.25">
      <c r="B65" s="998"/>
      <c r="C65" s="999"/>
      <c r="D65" s="999"/>
      <c r="E65" s="999"/>
      <c r="F65" s="999"/>
      <c r="G65" s="1000"/>
      <c r="H65" s="998"/>
      <c r="I65" s="999"/>
      <c r="J65" s="999"/>
      <c r="K65" s="999"/>
      <c r="L65" s="1000"/>
    </row>
    <row r="66" spans="2:12" x14ac:dyDescent="0.25">
      <c r="B66" s="998"/>
      <c r="C66" s="999"/>
      <c r="D66" s="999"/>
      <c r="E66" s="999"/>
      <c r="F66" s="999"/>
      <c r="G66" s="1000"/>
      <c r="H66" s="998"/>
      <c r="I66" s="999"/>
      <c r="J66" s="999"/>
      <c r="K66" s="999"/>
      <c r="L66" s="1000"/>
    </row>
    <row r="67" spans="2:12" x14ac:dyDescent="0.25">
      <c r="B67" s="998"/>
      <c r="C67" s="999"/>
      <c r="D67" s="999"/>
      <c r="E67" s="999"/>
      <c r="F67" s="999"/>
      <c r="G67" s="1000"/>
      <c r="H67" s="998"/>
      <c r="I67" s="999"/>
      <c r="J67" s="999"/>
      <c r="K67" s="999"/>
      <c r="L67" s="1000"/>
    </row>
    <row r="68" spans="2:12" x14ac:dyDescent="0.25">
      <c r="B68" s="998"/>
      <c r="C68" s="999"/>
      <c r="D68" s="999"/>
      <c r="E68" s="999"/>
      <c r="F68" s="999"/>
      <c r="G68" s="1000"/>
      <c r="H68" s="998"/>
      <c r="I68" s="999"/>
      <c r="J68" s="999"/>
      <c r="K68" s="999"/>
      <c r="L68" s="1000"/>
    </row>
    <row r="69" spans="2:12" x14ac:dyDescent="0.25">
      <c r="B69" s="998"/>
      <c r="C69" s="999"/>
      <c r="D69" s="999"/>
      <c r="E69" s="999"/>
      <c r="F69" s="999"/>
      <c r="G69" s="1000"/>
      <c r="H69" s="998"/>
      <c r="I69" s="999"/>
      <c r="J69" s="999"/>
      <c r="K69" s="999"/>
      <c r="L69" s="1000"/>
    </row>
    <row r="70" spans="2:12" x14ac:dyDescent="0.25">
      <c r="B70" s="998"/>
      <c r="C70" s="999"/>
      <c r="D70" s="999"/>
      <c r="E70" s="999"/>
      <c r="F70" s="999"/>
      <c r="G70" s="1000"/>
      <c r="H70" s="998"/>
      <c r="I70" s="999"/>
      <c r="J70" s="999"/>
      <c r="K70" s="999"/>
      <c r="L70" s="1000"/>
    </row>
    <row r="71" spans="2:12" x14ac:dyDescent="0.25">
      <c r="B71" s="998"/>
      <c r="C71" s="999"/>
      <c r="D71" s="999"/>
      <c r="E71" s="999"/>
      <c r="F71" s="999"/>
      <c r="G71" s="1000"/>
      <c r="H71" s="998"/>
      <c r="I71" s="999"/>
      <c r="J71" s="999"/>
      <c r="K71" s="999"/>
      <c r="L71" s="1000"/>
    </row>
    <row r="72" spans="2:12" ht="15" customHeight="1" x14ac:dyDescent="0.25">
      <c r="B72" s="1146">
        <v>7</v>
      </c>
      <c r="C72" s="1147"/>
      <c r="D72" s="1147"/>
      <c r="E72" s="1147"/>
      <c r="F72" s="1147"/>
      <c r="G72" s="1148"/>
      <c r="H72" s="1146">
        <v>8</v>
      </c>
      <c r="I72" s="1147"/>
      <c r="J72" s="1147"/>
      <c r="K72" s="1147"/>
      <c r="L72" s="1148"/>
    </row>
    <row r="73" spans="2:12" ht="15.75" thickBot="1" x14ac:dyDescent="0.3">
      <c r="B73" s="1149"/>
      <c r="C73" s="1150"/>
      <c r="D73" s="1150"/>
      <c r="E73" s="1150"/>
      <c r="F73" s="1150"/>
      <c r="G73" s="1151"/>
      <c r="H73" s="1149"/>
      <c r="I73" s="1150"/>
      <c r="J73" s="1150"/>
      <c r="K73" s="1150"/>
      <c r="L73" s="1151"/>
    </row>
    <row r="74" spans="2:12" ht="15" hidden="1" customHeight="1" x14ac:dyDescent="0.25">
      <c r="B74" s="1183"/>
      <c r="C74" s="1184"/>
      <c r="D74" s="1184"/>
      <c r="E74" s="1184"/>
      <c r="F74" s="1184"/>
      <c r="G74" s="1184"/>
      <c r="H74" s="1184"/>
      <c r="I74" s="1184"/>
      <c r="J74" s="1184"/>
      <c r="K74" s="1184"/>
      <c r="L74" s="1185"/>
    </row>
    <row r="75" spans="2:12" ht="15" hidden="1" customHeight="1" x14ac:dyDescent="0.25">
      <c r="B75" s="1183"/>
      <c r="C75" s="1184"/>
      <c r="D75" s="1184"/>
      <c r="E75" s="1184"/>
      <c r="F75" s="1184"/>
      <c r="G75" s="1184"/>
      <c r="H75" s="1184"/>
      <c r="I75" s="1184"/>
      <c r="J75" s="1184"/>
      <c r="K75" s="1184"/>
      <c r="L75" s="1185"/>
    </row>
    <row r="76" spans="2:12" ht="15" hidden="1" customHeight="1" x14ac:dyDescent="0.25">
      <c r="B76" s="1183"/>
      <c r="C76" s="1184"/>
      <c r="D76" s="1184"/>
      <c r="E76" s="1184"/>
      <c r="F76" s="1184"/>
      <c r="G76" s="1184"/>
      <c r="H76" s="1184"/>
      <c r="I76" s="1184"/>
      <c r="J76" s="1184"/>
      <c r="K76" s="1184"/>
      <c r="L76" s="1185"/>
    </row>
    <row r="77" spans="2:12" ht="15" hidden="1" customHeight="1" x14ac:dyDescent="0.25">
      <c r="B77" s="1183"/>
      <c r="C77" s="1184"/>
      <c r="D77" s="1184"/>
      <c r="E77" s="1184"/>
      <c r="F77" s="1184"/>
      <c r="G77" s="1184"/>
      <c r="H77" s="1184"/>
      <c r="I77" s="1184"/>
      <c r="J77" s="1184"/>
      <c r="K77" s="1184"/>
      <c r="L77" s="1185"/>
    </row>
    <row r="78" spans="2:12" ht="7.5" hidden="1" customHeight="1" x14ac:dyDescent="0.25">
      <c r="B78" s="1183"/>
      <c r="C78" s="1184"/>
      <c r="D78" s="1184"/>
      <c r="E78" s="1184"/>
      <c r="F78" s="1184"/>
      <c r="G78" s="1184"/>
      <c r="H78" s="1184"/>
      <c r="I78" s="1184"/>
      <c r="J78" s="1184"/>
      <c r="K78" s="1184"/>
      <c r="L78" s="1185"/>
    </row>
    <row r="79" spans="2:12" ht="15" hidden="1" customHeight="1" x14ac:dyDescent="0.25">
      <c r="B79" s="1183"/>
      <c r="C79" s="1184"/>
      <c r="D79" s="1184"/>
      <c r="E79" s="1184"/>
      <c r="F79" s="1184"/>
      <c r="G79" s="1184"/>
      <c r="H79" s="1184"/>
      <c r="I79" s="1184"/>
      <c r="J79" s="1184"/>
      <c r="K79" s="1184"/>
      <c r="L79" s="1185"/>
    </row>
    <row r="80" spans="2:12" ht="15" hidden="1" customHeight="1" x14ac:dyDescent="0.25">
      <c r="B80" s="1183"/>
      <c r="C80" s="1184"/>
      <c r="D80" s="1184"/>
      <c r="E80" s="1184"/>
      <c r="F80" s="1184"/>
      <c r="G80" s="1184"/>
      <c r="H80" s="1184"/>
      <c r="I80" s="1184"/>
      <c r="J80" s="1184"/>
      <c r="K80" s="1184"/>
      <c r="L80" s="1185"/>
    </row>
    <row r="81" spans="2:12" ht="15" hidden="1" customHeight="1" x14ac:dyDescent="0.25">
      <c r="B81" s="1183"/>
      <c r="C81" s="1184"/>
      <c r="D81" s="1184"/>
      <c r="E81" s="1184"/>
      <c r="F81" s="1184"/>
      <c r="G81" s="1184"/>
      <c r="H81" s="1184"/>
      <c r="I81" s="1184"/>
      <c r="J81" s="1184"/>
      <c r="K81" s="1184"/>
      <c r="L81" s="1185"/>
    </row>
    <row r="82" spans="2:12" ht="15" hidden="1" customHeight="1" x14ac:dyDescent="0.25">
      <c r="B82" s="1183"/>
      <c r="C82" s="1184"/>
      <c r="D82" s="1184"/>
      <c r="E82" s="1184"/>
      <c r="F82" s="1184"/>
      <c r="G82" s="1184"/>
      <c r="H82" s="1184"/>
      <c r="I82" s="1184"/>
      <c r="J82" s="1184"/>
      <c r="K82" s="1184"/>
      <c r="L82" s="1185"/>
    </row>
    <row r="83" spans="2:12" ht="15" hidden="1" customHeight="1" x14ac:dyDescent="0.25">
      <c r="B83" s="1183"/>
      <c r="C83" s="1184"/>
      <c r="D83" s="1184"/>
      <c r="E83" s="1184"/>
      <c r="F83" s="1184"/>
      <c r="G83" s="1184"/>
      <c r="H83" s="1184"/>
      <c r="I83" s="1184"/>
      <c r="J83" s="1184"/>
      <c r="K83" s="1184"/>
      <c r="L83" s="1185"/>
    </row>
    <row r="84" spans="2:12" ht="15" hidden="1" customHeight="1" x14ac:dyDescent="0.25">
      <c r="B84" s="1183"/>
      <c r="C84" s="1184"/>
      <c r="D84" s="1184"/>
      <c r="E84" s="1184"/>
      <c r="F84" s="1184"/>
      <c r="G84" s="1184"/>
      <c r="H84" s="1184"/>
      <c r="I84" s="1184"/>
      <c r="J84" s="1184"/>
      <c r="K84" s="1184"/>
      <c r="L84" s="1185"/>
    </row>
    <row r="85" spans="2:12" ht="26.25" customHeight="1" x14ac:dyDescent="0.25">
      <c r="B85" s="995" t="s">
        <v>547</v>
      </c>
      <c r="C85" s="996"/>
      <c r="D85" s="996"/>
      <c r="E85" s="996"/>
      <c r="F85" s="996"/>
      <c r="G85" s="997"/>
      <c r="H85" s="995"/>
      <c r="I85" s="996"/>
      <c r="J85" s="996"/>
      <c r="K85" s="996"/>
      <c r="L85" s="997"/>
    </row>
    <row r="86" spans="2:12" ht="26.25" customHeight="1" x14ac:dyDescent="0.25">
      <c r="B86" s="998"/>
      <c r="C86" s="999"/>
      <c r="D86" s="999"/>
      <c r="E86" s="999"/>
      <c r="F86" s="999"/>
      <c r="G86" s="1000"/>
      <c r="H86" s="998"/>
      <c r="I86" s="999"/>
      <c r="J86" s="999"/>
      <c r="K86" s="999"/>
      <c r="L86" s="1000"/>
    </row>
    <row r="87" spans="2:12" ht="26.25" customHeight="1" x14ac:dyDescent="0.25">
      <c r="B87" s="998"/>
      <c r="C87" s="999"/>
      <c r="D87" s="999"/>
      <c r="E87" s="999"/>
      <c r="F87" s="999"/>
      <c r="G87" s="1000"/>
      <c r="H87" s="998"/>
      <c r="I87" s="999"/>
      <c r="J87" s="999"/>
      <c r="K87" s="999"/>
      <c r="L87" s="1000"/>
    </row>
    <row r="88" spans="2:12" ht="26.25" customHeight="1" x14ac:dyDescent="0.25">
      <c r="B88" s="998"/>
      <c r="C88" s="999"/>
      <c r="D88" s="999"/>
      <c r="E88" s="999"/>
      <c r="F88" s="999"/>
      <c r="G88" s="1000"/>
      <c r="H88" s="998"/>
      <c r="I88" s="999"/>
      <c r="J88" s="999"/>
      <c r="K88" s="999"/>
      <c r="L88" s="1000"/>
    </row>
    <row r="89" spans="2:12" ht="26.25" customHeight="1" x14ac:dyDescent="0.25">
      <c r="B89" s="998"/>
      <c r="C89" s="999"/>
      <c r="D89" s="999"/>
      <c r="E89" s="999"/>
      <c r="F89" s="999"/>
      <c r="G89" s="1000"/>
      <c r="H89" s="998"/>
      <c r="I89" s="999"/>
      <c r="J89" s="999"/>
      <c r="K89" s="999"/>
      <c r="L89" s="1000"/>
    </row>
    <row r="90" spans="2:12" ht="26.25" customHeight="1" x14ac:dyDescent="0.25">
      <c r="B90" s="998"/>
      <c r="C90" s="999"/>
      <c r="D90" s="999"/>
      <c r="E90" s="999"/>
      <c r="F90" s="999"/>
      <c r="G90" s="1000"/>
      <c r="H90" s="998"/>
      <c r="I90" s="999"/>
      <c r="J90" s="999"/>
      <c r="K90" s="999"/>
      <c r="L90" s="1000"/>
    </row>
    <row r="91" spans="2:12" ht="26.25" customHeight="1" x14ac:dyDescent="0.25">
      <c r="B91" s="998"/>
      <c r="C91" s="999"/>
      <c r="D91" s="999"/>
      <c r="E91" s="999"/>
      <c r="F91" s="999"/>
      <c r="G91" s="1000"/>
      <c r="H91" s="998"/>
      <c r="I91" s="999"/>
      <c r="J91" s="999"/>
      <c r="K91" s="999"/>
      <c r="L91" s="1000"/>
    </row>
    <row r="92" spans="2:12" ht="26.25" customHeight="1" x14ac:dyDescent="0.25">
      <c r="B92" s="998"/>
      <c r="C92" s="999"/>
      <c r="D92" s="999"/>
      <c r="E92" s="999"/>
      <c r="F92" s="999"/>
      <c r="G92" s="1000"/>
      <c r="H92" s="998"/>
      <c r="I92" s="999"/>
      <c r="J92" s="999"/>
      <c r="K92" s="999"/>
      <c r="L92" s="1000"/>
    </row>
    <row r="93" spans="2:12" ht="15" customHeight="1" x14ac:dyDescent="0.25">
      <c r="B93" s="1146">
        <v>9</v>
      </c>
      <c r="C93" s="1147"/>
      <c r="D93" s="1147"/>
      <c r="E93" s="1147"/>
      <c r="F93" s="1147"/>
      <c r="G93" s="1148"/>
      <c r="H93" s="1146">
        <v>10</v>
      </c>
      <c r="I93" s="1147"/>
      <c r="J93" s="1147"/>
      <c r="K93" s="1147"/>
      <c r="L93" s="1148"/>
    </row>
    <row r="94" spans="2:12" ht="15.75" thickBot="1" x14ac:dyDescent="0.3">
      <c r="B94" s="1149"/>
      <c r="C94" s="1150"/>
      <c r="D94" s="1150"/>
      <c r="E94" s="1150"/>
      <c r="F94" s="1150"/>
      <c r="G94" s="1151"/>
      <c r="H94" s="1149"/>
      <c r="I94" s="1150"/>
      <c r="J94" s="1150"/>
      <c r="K94" s="1150"/>
      <c r="L94" s="1151"/>
    </row>
    <row r="95" spans="2:12" ht="52.5" customHeight="1" thickBot="1" x14ac:dyDescent="0.3">
      <c r="B95" s="1170" t="s">
        <v>1272</v>
      </c>
      <c r="C95" s="1144"/>
      <c r="D95" s="1144"/>
      <c r="E95" s="1144"/>
      <c r="F95" s="1144"/>
      <c r="G95" s="1144"/>
      <c r="H95" s="1144"/>
      <c r="I95" s="1144"/>
      <c r="J95" s="1144"/>
      <c r="K95" s="1144"/>
      <c r="L95" s="1145"/>
    </row>
  </sheetData>
  <mergeCells count="38">
    <mergeCell ref="B1:L2"/>
    <mergeCell ref="B3:E3"/>
    <mergeCell ref="G3:I3"/>
    <mergeCell ref="J3:L3"/>
    <mergeCell ref="B4:G4"/>
    <mergeCell ref="H4:I4"/>
    <mergeCell ref="K4:L4"/>
    <mergeCell ref="B25:G38"/>
    <mergeCell ref="H25:L38"/>
    <mergeCell ref="B5:G5"/>
    <mergeCell ref="H5:I5"/>
    <mergeCell ref="K5:L5"/>
    <mergeCell ref="B6:L6"/>
    <mergeCell ref="B7:G20"/>
    <mergeCell ref="H7:L20"/>
    <mergeCell ref="B21:G22"/>
    <mergeCell ref="H21:L22"/>
    <mergeCell ref="B23:G23"/>
    <mergeCell ref="H23:L23"/>
    <mergeCell ref="B24:L24"/>
    <mergeCell ref="B74:L84"/>
    <mergeCell ref="B39:G40"/>
    <mergeCell ref="H39:L40"/>
    <mergeCell ref="B41:L41"/>
    <mergeCell ref="B42:G55"/>
    <mergeCell ref="H42:L55"/>
    <mergeCell ref="B56:G57"/>
    <mergeCell ref="H56:L57"/>
    <mergeCell ref="B58:L58"/>
    <mergeCell ref="B59:G71"/>
    <mergeCell ref="H59:L71"/>
    <mergeCell ref="B72:G73"/>
    <mergeCell ref="H72:L73"/>
    <mergeCell ref="B85:G92"/>
    <mergeCell ref="H85:L92"/>
    <mergeCell ref="B93:G94"/>
    <mergeCell ref="H93:L94"/>
    <mergeCell ref="B95:L95"/>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16</vt:i4>
      </vt:variant>
    </vt:vector>
  </HeadingPairs>
  <TitlesOfParts>
    <vt:vector size="29" baseType="lpstr">
      <vt:lpstr>Formato</vt:lpstr>
      <vt:lpstr>Predial</vt:lpstr>
      <vt:lpstr>Financiero </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 ambien OyM-Mjto UF1y3</vt:lpstr>
      <vt:lpstr>Reg fotográfico ambiental UF2,1</vt:lpstr>
      <vt:lpstr>Reg fotog ambien OyM-Mjto UF2,1</vt:lpstr>
      <vt:lpstr>'Financiero '!Área_de_impresión</vt:lpstr>
      <vt:lpstr>Predial!Área_de_impresión</vt:lpstr>
      <vt:lpstr>'Reg fotog ambien OyM-Mjto UF1y3'!Área_de_impresión</vt:lpstr>
      <vt:lpstr>'Reg fotográfico ambiental UF1y3'!Área_de_impresión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fotog ambien OyM-Mjto UF1y3'!Títulos_a_imprimir</vt:lpstr>
      <vt:lpstr>'Reg fotog ambien OyM-Mjto UF2,1'!Títulos_a_imprimir</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2020-09-17T19:32:20Z</dcterms:modified>
</cp:coreProperties>
</file>